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685" activeTab="1"/>
  </bookViews>
  <sheets>
    <sheet name="Tabelle1" sheetId="1" r:id="rId1"/>
    <sheet name="Tabelle2" sheetId="2"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<sst xmlns="http://schemas.openxmlformats.org/spreadsheetml/2006/main" count="184" uniqueCount="77">
  <si>
    <t>Bezeichnung</t>
  </si>
  <si>
    <t>Best.-Nr.</t>
  </si>
  <si>
    <t>Gewicht</t>
  </si>
  <si>
    <t>(kg)</t>
  </si>
  <si>
    <t>Systemkomponenten (Geraden):</t>
  </si>
  <si>
    <t>Verwendete Werkstoffe:</t>
  </si>
  <si>
    <t>Legierung</t>
  </si>
  <si>
    <t>Gurtrohre</t>
  </si>
  <si>
    <t>Streben</t>
  </si>
  <si>
    <t>Zubehör/Element</t>
  </si>
  <si>
    <t>Artikelnummer</t>
  </si>
  <si>
    <t>x</t>
  </si>
  <si>
    <t>mm</t>
  </si>
  <si>
    <t>Spannweite</t>
  </si>
  <si>
    <t>Punktlast</t>
  </si>
  <si>
    <t>Durchbiegung</t>
  </si>
  <si>
    <t>Gleichlast</t>
  </si>
  <si>
    <t>(m)</t>
  </si>
  <si>
    <t>(mm)</t>
  </si>
  <si>
    <t>(kg/m)</t>
  </si>
  <si>
    <t>Maximale Systemlänge:</t>
  </si>
  <si>
    <t>Meter</t>
  </si>
  <si>
    <t>Es dürfen nur ruhende Lasten aufgebracht werden. Dynamische Lasten sind nicht zulässig. Ist geplant, dynamische Lasten einzubringen, hat der Anwender geeignete Nachweise vorzulegen.</t>
  </si>
  <si>
    <t>Es sind nur Lasten an den Schnittpunkten der Diagonalen mit den Gurten zulässig. Auch bei über die Trägerlänge verteilten Lasten dürfen die Lasten nur an den Schnittpunkten der Diagonalen mit den Gurten eingebracht werden.</t>
  </si>
  <si>
    <t>Vor jedem Einbau sind die Traversen und alle Verbindungsmittel durch Sichtkontrolle auf Beschädigungen oder Verformungen zu prüfen. Es dürfen nur unbeschädigte und unverformte Aluminium-Träger und Verbindungsmittel verwendet werden.</t>
  </si>
  <si>
    <t>Zur Einhaltung der BS- und ANSI-Standards die angegebene Belastbarkeit mit Faktor 0,85 multiplizieren.</t>
  </si>
  <si>
    <t>Bei längeren Spannweiten (≥ 6,0 m) ist die ALUTRUSS BILOCK BQ2-Strecke im Abstand von max. 3,0 m gegen seitliches Kippen zu sichern.</t>
  </si>
  <si>
    <t>Das System unterliegt der Produktionskontrolle durch den TÜV Nord.</t>
  </si>
  <si>
    <t>Stand:</t>
  </si>
  <si>
    <t>6030649A</t>
  </si>
  <si>
    <t>-</t>
  </si>
  <si>
    <t>ersetzt</t>
  </si>
  <si>
    <t>tD</t>
  </si>
  <si>
    <t>-VS</t>
  </si>
  <si>
    <t>netto</t>
  </si>
  <si>
    <t>Δ l2-l1</t>
  </si>
  <si>
    <t>m</t>
  </si>
  <si>
    <t>VS</t>
  </si>
  <si>
    <t>6030199C</t>
  </si>
  <si>
    <t>(g)</t>
  </si>
  <si>
    <t>Verbinderset</t>
  </si>
  <si>
    <t>Konus</t>
  </si>
  <si>
    <t>Zapfen</t>
  </si>
  <si>
    <t>Splint</t>
  </si>
  <si>
    <t>System components (straights):</t>
  </si>
  <si>
    <t>Designation</t>
  </si>
  <si>
    <t>No.</t>
  </si>
  <si>
    <t>Weight</t>
  </si>
  <si>
    <t>Material used:</t>
  </si>
  <si>
    <t>Alloy</t>
  </si>
  <si>
    <t>Main chords</t>
  </si>
  <si>
    <t>Braces</t>
  </si>
  <si>
    <t>Accessory/truss</t>
  </si>
  <si>
    <t>Item No.</t>
  </si>
  <si>
    <t>B</t>
  </si>
  <si>
    <t>T</t>
  </si>
  <si>
    <t>Q</t>
  </si>
  <si>
    <t>S</t>
  </si>
  <si>
    <t>Span</t>
  </si>
  <si>
    <t>Point laoad</t>
  </si>
  <si>
    <t>Deflection</t>
  </si>
  <si>
    <t>UDL</t>
  </si>
  <si>
    <t>Maximum system length:</t>
  </si>
  <si>
    <t>meters</t>
  </si>
  <si>
    <t>This product has been designed for static loads only. No dynamic loads. If dynamic loads are to be attached to the system, the user has to provide appropiate proof.</t>
  </si>
  <si>
    <t>Loads are to be attached only to the intersections of the braces and main chords. That applies to loads distributed over the carrier length too.</t>
  </si>
  <si>
    <t>This product is subject to production control by TÜV Nord.</t>
  </si>
  <si>
    <t>If a span of &gt;6m is used, the product has to be secured against tilting sideways at least every 3m.</t>
  </si>
  <si>
    <t>For BS and ANSI compliance multiply the given capacities with 0.85.</t>
  </si>
  <si>
    <t>The cross beams and connectors must be checked for damages and deformations before each use.</t>
  </si>
  <si>
    <t>kN/m</t>
  </si>
  <si>
    <t>EN-AW 6082 T6 (AlSi1MgMn)</t>
  </si>
  <si>
    <t>Maße in Millimeter</t>
  </si>
  <si>
    <t>Size in millimeters</t>
  </si>
  <si>
    <t>TRILOCK 6082</t>
  </si>
  <si>
    <t>3-Punkt-Traverse</t>
  </si>
  <si>
    <t>3-Way Cross Beam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</si>
</sst>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0"/>
      <name val="Arial"/>
      <family val="2"/>
    </font>
    <font>
      <b/>
      <sz val="24"/>
      <color theme="1"/>
      <name val="Calibri"/>
      <family val="2"/>
      <scheme val="minor"/>
    </font>
    <font>
      <b/>
      <sz val="11"/>
      <color theme="1"/>
      <name val="Calibri"/>
      <family val="2"/>
      <scheme val="minor"/>
    </font>
    <font>
      <b/>
      <sz val="10"/>
      <name val="Arial"/>
      <family val="2"/>
    </font>
    <font>
      <b/>
      <sz val="11"/>
      <name val="Calibri"/>
      <family val="2"/>
      <scheme val="minor"/>
    </font>
    <font>
      <sz val="11"/>
      <name val="Calibri"/>
      <family val="2"/>
      <scheme val="minor"/>
    </font>
  </fonts>
  <fills count="2">
    <fill>
      <patternFill/>
    </fill>
    <fill>
      <patternFill patternType="gray125"/>
    </fill>
  </fills>
  <borders count="36">
    <border>
      <left/>
      <right/>
      <top/>
      <bottom/>
      <diagonal/>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border>
    <border>
      <left/>
      <right style="thin"/>
      <top/>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thin"/>
      <right/>
      <top style="thin"/>
      <bottom/>
    </border>
    <border>
      <left/>
      <right/>
      <top style="thin"/>
      <bottom/>
    </border>
    <border>
      <left/>
      <right style="medium"/>
      <top style="thin"/>
      <bottom/>
    </border>
    <border>
      <left style="medium"/>
      <right/>
      <top style="thin"/>
      <bottom/>
    </border>
    <border>
      <left/>
      <right style="thin"/>
      <top style="thin"/>
      <bottom/>
    </border>
    <border>
      <left style="medium"/>
      <right style="thin"/>
      <top style="thin"/>
      <bottom/>
    </border>
    <border>
      <left style="thin"/>
      <right style="thin"/>
      <top style="thin"/>
      <bottom/>
    </border>
    <border>
      <left style="medium"/>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0" fillId="0" borderId="0" xfId="0" applyFill="1"/>
    <xf numFmtId="0" fontId="5" fillId="0" borderId="0" xfId="0" applyFont="1" applyFill="1" applyAlignment="1">
      <alignment vertical="center"/>
    </xf>
    <xf numFmtId="0" fontId="5" fillId="0" borderId="0" xfId="0" applyFont="1" applyFill="1" applyAlignment="1" quotePrefix="1">
      <alignment vertical="center"/>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0" borderId="0" xfId="0" applyFont="1" applyFill="1" applyBorder="1" applyAlignment="1">
      <alignment vertical="center"/>
    </xf>
    <xf numFmtId="0" fontId="0" fillId="0" borderId="0" xfId="0" applyFont="1" applyFill="1"/>
    <xf numFmtId="0" fontId="3" fillId="0" borderId="0" xfId="0" applyFont="1" applyFill="1"/>
    <xf numFmtId="0" fontId="3" fillId="0" borderId="0" xfId="0" applyFont="1" applyFill="1" applyAlignment="1">
      <alignment/>
    </xf>
    <xf numFmtId="0" fontId="3" fillId="0" borderId="0" xfId="0" applyFont="1" applyFill="1" applyAlignment="1">
      <alignment horizontal="center"/>
    </xf>
    <xf numFmtId="0" fontId="0" fillId="0" borderId="1" xfId="0" applyFill="1" applyBorder="1" applyAlignment="1">
      <alignment horizontal="center"/>
    </xf>
    <xf numFmtId="164"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ill="1" applyAlignment="1">
      <alignment horizontal="center" vertical="center"/>
    </xf>
    <xf numFmtId="2" fontId="1" fillId="0" borderId="0" xfId="0" applyNumberFormat="1" applyFont="1" applyFill="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left"/>
    </xf>
    <xf numFmtId="164" fontId="0" fillId="0" borderId="0"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2" xfId="0" applyFill="1" applyBorder="1" applyAlignment="1">
      <alignment horizontal="center"/>
    </xf>
    <xf numFmtId="164"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ill="1" applyAlignment="1">
      <alignment horizontal="center" vertical="center"/>
    </xf>
    <xf numFmtId="0" fontId="0" fillId="0" borderId="3" xfId="0" applyFill="1" applyBorder="1" applyAlignment="1">
      <alignment horizontal="right"/>
    </xf>
    <xf numFmtId="0" fontId="0" fillId="0" borderId="4" xfId="0" applyFill="1" applyBorder="1" applyAlignment="1">
      <alignment horizontal="right"/>
    </xf>
    <xf numFmtId="0" fontId="0" fillId="0" borderId="5" xfId="0" applyFill="1" applyBorder="1" applyAlignment="1">
      <alignment horizontal="left"/>
    </xf>
    <xf numFmtId="0" fontId="0" fillId="0" borderId="6"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164" fontId="0" fillId="0" borderId="6" xfId="0" applyNumberFormat="1" applyFill="1" applyBorder="1" applyAlignment="1">
      <alignment horizontal="center"/>
    </xf>
    <xf numFmtId="164" fontId="0" fillId="0" borderId="4" xfId="0" applyNumberFormat="1" applyFill="1" applyBorder="1" applyAlignment="1">
      <alignment horizontal="center"/>
    </xf>
    <xf numFmtId="164" fontId="0" fillId="0" borderId="7" xfId="0" applyNumberFormat="1" applyFill="1" applyBorder="1" applyAlignment="1">
      <alignment horizontal="center"/>
    </xf>
    <xf numFmtId="2" fontId="1" fillId="0" borderId="0" xfId="0" applyNumberFormat="1" applyFont="1" applyFill="1" applyAlignment="1">
      <alignment horizontal="center" vertical="center"/>
    </xf>
    <xf numFmtId="0" fontId="0" fillId="0" borderId="0" xfId="0" applyFill="1" applyBorder="1" applyAlignment="1">
      <alignment horizontal="center" vertical="center"/>
    </xf>
    <xf numFmtId="14" fontId="0" fillId="0" borderId="0" xfId="0" applyNumberFormat="1" applyFill="1" applyAlignment="1">
      <alignment horizontal="center"/>
    </xf>
    <xf numFmtId="0" fontId="0" fillId="0" borderId="0" xfId="0" applyFill="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0" fillId="0" borderId="11" xfId="0" applyFill="1" applyBorder="1" applyAlignment="1">
      <alignment horizontal="center"/>
    </xf>
    <xf numFmtId="0" fontId="0" fillId="0" borderId="0" xfId="0" applyFill="1" applyAlignment="1">
      <alignment horizontal="left"/>
    </xf>
    <xf numFmtId="0" fontId="0" fillId="0" borderId="0" xfId="0" applyFill="1" applyAlignment="1" quotePrefix="1">
      <alignment horizontal="center"/>
    </xf>
    <xf numFmtId="0" fontId="0" fillId="0" borderId="12" xfId="0" applyFill="1" applyBorder="1" applyAlignment="1">
      <alignment horizontal="center"/>
    </xf>
    <xf numFmtId="1" fontId="0" fillId="0" borderId="11" xfId="0" applyNumberFormat="1" applyFill="1" applyBorder="1" applyAlignment="1">
      <alignment horizont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1" xfId="0" applyNumberFormat="1" applyFill="1" applyBorder="1" applyAlignment="1">
      <alignment horizontal="center"/>
    </xf>
    <xf numFmtId="164" fontId="0" fillId="0" borderId="16" xfId="0" applyNumberFormat="1" applyFill="1" applyBorder="1" applyAlignment="1">
      <alignment horizontal="center"/>
    </xf>
    <xf numFmtId="0" fontId="0" fillId="0" borderId="17" xfId="0" applyFill="1" applyBorder="1" applyAlignment="1">
      <alignment horizontal="center"/>
    </xf>
    <xf numFmtId="1" fontId="0" fillId="0" borderId="1" xfId="0" applyNumberFormat="1" applyFill="1" applyBorder="1" applyAlignment="1">
      <alignment horizontal="center"/>
    </xf>
    <xf numFmtId="164" fontId="0" fillId="0" borderId="6" xfId="0" applyNumberFormat="1" applyBorder="1" applyAlignment="1">
      <alignment horizontal="center"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2" xfId="0" applyNumberFormat="1" applyFill="1" applyBorder="1" applyAlignment="1">
      <alignment horizontal="center"/>
    </xf>
    <xf numFmtId="0" fontId="0" fillId="0" borderId="16" xfId="0" applyFill="1" applyBorder="1" applyAlignment="1">
      <alignment horizont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0" xfId="0" applyFill="1" applyAlignment="1">
      <alignment horizontal="left" vertical="top" wrapText="1"/>
    </xf>
    <xf numFmtId="0" fontId="2" fillId="0" borderId="0" xfId="0" applyFont="1" applyFill="1" applyAlignment="1">
      <alignment horizontal="left" vertical="center" wrapText="1"/>
    </xf>
    <xf numFmtId="1" fontId="0" fillId="0" borderId="0" xfId="0" applyNumberFormat="1" applyFill="1" applyAlignment="1">
      <alignment horizontal="center"/>
    </xf>
    <xf numFmtId="164" fontId="0" fillId="0" borderId="0" xfId="0" applyNumberFormat="1" applyFill="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3" fillId="0" borderId="0" xfId="0" applyFont="1" applyFill="1" applyAlignment="1">
      <alignment horizontal="right"/>
    </xf>
    <xf numFmtId="0" fontId="0" fillId="0" borderId="0" xfId="0" applyFill="1" applyAlignment="1">
      <alignment vertical="top" wrapText="1"/>
    </xf>
    <xf numFmtId="0" fontId="0" fillId="0" borderId="0" xfId="0" applyFont="1" applyFill="1" applyAlignment="1">
      <alignment vertical="center"/>
    </xf>
    <xf numFmtId="0" fontId="0" fillId="0" borderId="0" xfId="0" applyFont="1" applyFill="1" applyAlignment="1">
      <alignment horizontal="left"/>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vertical="center"/>
    </xf>
    <xf numFmtId="0" fontId="0" fillId="0" borderId="15" xfId="0" applyFill="1" applyBorder="1" applyAlignment="1">
      <alignment horizontal="center"/>
    </xf>
    <xf numFmtId="0" fontId="0" fillId="0" borderId="33" xfId="0" applyFill="1" applyBorder="1" applyAlignment="1">
      <alignment horizontal="right"/>
    </xf>
    <xf numFmtId="0" fontId="0" fillId="0" borderId="34" xfId="0" applyFill="1" applyBorder="1" applyAlignment="1">
      <alignment horizontal="right"/>
    </xf>
    <xf numFmtId="0" fontId="0" fillId="0" borderId="34" xfId="0" applyFill="1" applyBorder="1" applyAlignment="1">
      <alignment horizontal="left"/>
    </xf>
    <xf numFmtId="0" fontId="0" fillId="0" borderId="0" xfId="0" applyFill="1" applyBorder="1" applyAlignment="1">
      <alignment horizontal="right"/>
    </xf>
    <xf numFmtId="0" fontId="0" fillId="0" borderId="0" xfId="0" applyFill="1" applyBorder="1" applyAlignment="1">
      <alignment horizontal="left"/>
    </xf>
    <xf numFmtId="0" fontId="0" fillId="0" borderId="31" xfId="0" applyFill="1" applyBorder="1" applyAlignment="1">
      <alignment horizontal="right"/>
    </xf>
    <xf numFmtId="0" fontId="0" fillId="0" borderId="29" xfId="0" applyFill="1" applyBorder="1" applyAlignment="1">
      <alignment horizontal="right"/>
    </xf>
    <xf numFmtId="0" fontId="0" fillId="0" borderId="32" xfId="0" applyFill="1" applyBorder="1" applyAlignment="1">
      <alignment horizontal="right"/>
    </xf>
    <xf numFmtId="0" fontId="0" fillId="0" borderId="28" xfId="0" applyFill="1" applyBorder="1" applyAlignment="1">
      <alignment horizontal="left"/>
    </xf>
    <xf numFmtId="0" fontId="0" fillId="0" borderId="32" xfId="0" applyFill="1" applyBorder="1" applyAlignment="1">
      <alignment horizontal="left"/>
    </xf>
    <xf numFmtId="0" fontId="0" fillId="0" borderId="4" xfId="0" applyFill="1" applyBorder="1" applyAlignment="1">
      <alignment horizontal="left"/>
    </xf>
    <xf numFmtId="0" fontId="0" fillId="0" borderId="21" xfId="0" applyFill="1" applyBorder="1" applyAlignment="1">
      <alignment horizontal="right"/>
    </xf>
    <xf numFmtId="0" fontId="0" fillId="0" borderId="35" xfId="0" applyFill="1" applyBorder="1" applyAlignment="1">
      <alignment horizontal="right"/>
    </xf>
    <xf numFmtId="0" fontId="0" fillId="0" borderId="14" xfId="0" applyFill="1" applyBorder="1" applyAlignment="1">
      <alignment horizontal="right"/>
    </xf>
    <xf numFmtId="0" fontId="0" fillId="0" borderId="14" xfId="0" applyFill="1" applyBorder="1" applyAlignment="1">
      <alignment horizontal="left"/>
    </xf>
    <xf numFmtId="0" fontId="0" fillId="0" borderId="15" xfId="0" applyFill="1" applyBorder="1" applyAlignment="1">
      <alignment horizontal="left"/>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0" xfId="0" applyNumberFormat="1" applyFont="1" applyFill="1" applyAlignment="1">
      <alignment vertical="center"/>
    </xf>
    <xf numFmtId="0" fontId="0" fillId="0" borderId="0" xfId="0" applyFont="1" applyFill="1" applyAlignment="1">
      <alignment horizontal="left" vertical="center"/>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9</xdr:col>
      <xdr:colOff>85725</xdr:colOff>
      <xdr:row>3</xdr:row>
      <xdr:rowOff>57150</xdr:rowOff>
    </xdr:to>
    <xdr:pic>
      <xdr:nvPicPr>
        <xdr:cNvPr id="2"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76200"/>
          <a:ext cx="17049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19050</xdr:colOff>
      <xdr:row>67</xdr:row>
      <xdr:rowOff>47625</xdr:rowOff>
    </xdr:from>
    <xdr:to>
      <xdr:col>44</xdr:col>
      <xdr:colOff>95250</xdr:colOff>
      <xdr:row>72</xdr:row>
      <xdr:rowOff>161925</xdr:rowOff>
    </xdr:to>
    <xdr:pic>
      <xdr:nvPicPr>
        <xdr:cNvPr id="3" name="Grafi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857875" y="10525125"/>
          <a:ext cx="1524000" cy="1066800"/>
        </a:xfrm>
        <a:prstGeom prst="rect">
          <a:avLst/>
        </a:prstGeom>
        <a:ln>
          <a:noFill/>
        </a:ln>
      </xdr:spPr>
    </xdr:pic>
    <xdr:clientData/>
  </xdr:twoCellAnchor>
  <xdr:twoCellAnchor editAs="oneCell">
    <xdr:from>
      <xdr:col>27</xdr:col>
      <xdr:colOff>133350</xdr:colOff>
      <xdr:row>67</xdr:row>
      <xdr:rowOff>19050</xdr:rowOff>
    </xdr:from>
    <xdr:to>
      <xdr:col>34</xdr:col>
      <xdr:colOff>0</xdr:colOff>
      <xdr:row>72</xdr:row>
      <xdr:rowOff>171450</xdr:rowOff>
    </xdr:to>
    <xdr:pic>
      <xdr:nvPicPr>
        <xdr:cNvPr id="4" name="Grafik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343400" y="10496550"/>
          <a:ext cx="1133475" cy="1104900"/>
        </a:xfrm>
        <a:prstGeom prst="rect">
          <a:avLst/>
        </a:prstGeom>
        <a:ln>
          <a:noFill/>
        </a:ln>
      </xdr:spPr>
    </xdr:pic>
    <xdr:clientData/>
  </xdr:twoCellAnchor>
  <xdr:twoCellAnchor editAs="oneCell">
    <xdr:from>
      <xdr:col>3</xdr:col>
      <xdr:colOff>152400</xdr:colOff>
      <xdr:row>7</xdr:row>
      <xdr:rowOff>0</xdr:rowOff>
    </xdr:from>
    <xdr:to>
      <xdr:col>21</xdr:col>
      <xdr:colOff>142875</xdr:colOff>
      <xdr:row>27</xdr:row>
      <xdr:rowOff>9525</xdr:rowOff>
    </xdr:to>
    <xdr:pic>
      <xdr:nvPicPr>
        <xdr:cNvPr id="6" name="Grafik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714375" y="1333500"/>
          <a:ext cx="2914650" cy="2486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9</xdr:col>
      <xdr:colOff>114300</xdr:colOff>
      <xdr:row>3</xdr:row>
      <xdr:rowOff>57150</xdr:rowOff>
    </xdr:to>
    <xdr:pic>
      <xdr:nvPicPr>
        <xdr:cNvPr id="2"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76200"/>
          <a:ext cx="169545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9525</xdr:colOff>
      <xdr:row>64</xdr:row>
      <xdr:rowOff>47625</xdr:rowOff>
    </xdr:from>
    <xdr:to>
      <xdr:col>34</xdr:col>
      <xdr:colOff>57150</xdr:colOff>
      <xdr:row>69</xdr:row>
      <xdr:rowOff>161925</xdr:rowOff>
    </xdr:to>
    <xdr:pic>
      <xdr:nvPicPr>
        <xdr:cNvPr id="3" name="Grafi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14875" y="10182225"/>
          <a:ext cx="1495425" cy="1066800"/>
        </a:xfrm>
        <a:prstGeom prst="rect">
          <a:avLst/>
        </a:prstGeom>
        <a:ln>
          <a:noFill/>
        </a:ln>
      </xdr:spPr>
    </xdr:pic>
    <xdr:clientData/>
  </xdr:twoCellAnchor>
  <xdr:twoCellAnchor editAs="oneCell">
    <xdr:from>
      <xdr:col>17</xdr:col>
      <xdr:colOff>142875</xdr:colOff>
      <xdr:row>64</xdr:row>
      <xdr:rowOff>9525</xdr:rowOff>
    </xdr:from>
    <xdr:to>
      <xdr:col>24</xdr:col>
      <xdr:colOff>9525</xdr:colOff>
      <xdr:row>70</xdr:row>
      <xdr:rowOff>0</xdr:rowOff>
    </xdr:to>
    <xdr:pic>
      <xdr:nvPicPr>
        <xdr:cNvPr id="4" name="Grafik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3219450" y="10144125"/>
          <a:ext cx="1133475" cy="1133475"/>
        </a:xfrm>
        <a:prstGeom prst="rect">
          <a:avLst/>
        </a:prstGeom>
        <a:ln>
          <a:noFill/>
        </a:ln>
      </xdr:spPr>
    </xdr:pic>
    <xdr:clientData/>
  </xdr:twoCellAnchor>
  <xdr:twoCellAnchor editAs="oneCell">
    <xdr:from>
      <xdr:col>3</xdr:col>
      <xdr:colOff>19050</xdr:colOff>
      <xdr:row>7</xdr:row>
      <xdr:rowOff>9525</xdr:rowOff>
    </xdr:from>
    <xdr:to>
      <xdr:col>16</xdr:col>
      <xdr:colOff>133350</xdr:colOff>
      <xdr:row>25</xdr:row>
      <xdr:rowOff>38100</xdr:rowOff>
    </xdr:to>
    <xdr:pic>
      <xdr:nvPicPr>
        <xdr:cNvPr id="6" name="Grafik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561975" y="1352550"/>
          <a:ext cx="2466975" cy="2124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74"/>
  <sheetViews>
    <sheetView view="pageBreakPreview" zoomScaleSheetLayoutView="100" workbookViewId="0" topLeftCell="A32">
      <selection activeCell="AJ41" sqref="AJ41"/>
    </sheetView>
  </sheetViews>
  <sheetFormatPr defaultColWidth="2.7109375" defaultRowHeight="15" customHeight="1"/>
  <cols>
    <col min="1" max="1" width="2.7109375" style="1" customWidth="1"/>
    <col min="2" max="2" width="3.00390625" style="1" bestFit="1" customWidth="1"/>
    <col min="3" max="8" width="2.7109375" style="1" customWidth="1"/>
    <col min="9" max="9" width="3.00390625" style="1" bestFit="1" customWidth="1"/>
    <col min="10" max="10" width="2.8515625" style="1" customWidth="1"/>
    <col min="11" max="12" width="2.8515625" style="1" hidden="1" customWidth="1"/>
    <col min="13" max="22" width="2.7109375" style="1" customWidth="1"/>
    <col min="23" max="24" width="2.7109375" style="1" hidden="1" customWidth="1"/>
    <col min="25" max="51" width="2.7109375" style="1" customWidth="1"/>
    <col min="52" max="16384" width="2.7109375" style="1" customWidth="1"/>
  </cols>
  <sheetData>
    <row r="1" spans="13:30" ht="15" customHeight="1">
      <c r="M1" s="81" t="s">
        <v>74</v>
      </c>
      <c r="N1" s="81"/>
      <c r="O1" s="81"/>
      <c r="P1" s="81"/>
      <c r="Q1" s="81"/>
      <c r="R1" s="81"/>
      <c r="S1" s="81"/>
      <c r="T1" s="81"/>
      <c r="U1" s="81"/>
      <c r="V1" s="81"/>
      <c r="W1" s="81"/>
      <c r="X1" s="81"/>
      <c r="Y1" s="81"/>
      <c r="Z1" s="81"/>
      <c r="AA1" s="81"/>
      <c r="AB1" s="81"/>
      <c r="AC1" s="81"/>
      <c r="AD1" s="81"/>
    </row>
    <row r="2" spans="13:30" ht="15" customHeight="1">
      <c r="M2" s="81"/>
      <c r="N2" s="81"/>
      <c r="O2" s="81"/>
      <c r="P2" s="81"/>
      <c r="Q2" s="81"/>
      <c r="R2" s="81"/>
      <c r="S2" s="81"/>
      <c r="T2" s="81"/>
      <c r="U2" s="81"/>
      <c r="V2" s="81"/>
      <c r="W2" s="81"/>
      <c r="X2" s="81"/>
      <c r="Y2" s="81"/>
      <c r="Z2" s="81"/>
      <c r="AA2" s="81"/>
      <c r="AB2" s="81"/>
      <c r="AC2" s="81"/>
      <c r="AD2" s="81"/>
    </row>
    <row r="3" spans="13:30" ht="15" customHeight="1">
      <c r="M3" s="81" t="s">
        <v>75</v>
      </c>
      <c r="N3" s="81"/>
      <c r="O3" s="81"/>
      <c r="P3" s="81"/>
      <c r="Q3" s="81"/>
      <c r="R3" s="81"/>
      <c r="S3" s="81"/>
      <c r="T3" s="81"/>
      <c r="U3" s="81"/>
      <c r="V3" s="81"/>
      <c r="W3" s="81"/>
      <c r="X3" s="81"/>
      <c r="Y3" s="81"/>
      <c r="Z3" s="81"/>
      <c r="AA3" s="81"/>
      <c r="AB3" s="81"/>
      <c r="AC3" s="81"/>
      <c r="AD3" s="81"/>
    </row>
    <row r="4" spans="13:30" ht="15" customHeight="1">
      <c r="M4" s="81"/>
      <c r="N4" s="81"/>
      <c r="O4" s="81"/>
      <c r="P4" s="81"/>
      <c r="Q4" s="81"/>
      <c r="R4" s="81"/>
      <c r="S4" s="81"/>
      <c r="T4" s="81"/>
      <c r="U4" s="81"/>
      <c r="V4" s="81"/>
      <c r="W4" s="81"/>
      <c r="X4" s="81"/>
      <c r="Y4" s="81"/>
      <c r="Z4" s="81"/>
      <c r="AA4" s="81"/>
      <c r="AB4" s="81"/>
      <c r="AC4" s="81"/>
      <c r="AD4" s="81"/>
    </row>
    <row r="6" ht="15" customHeight="1" thickBot="1"/>
    <row r="7" spans="29:47" ht="15" customHeight="1">
      <c r="AC7" s="66" t="s">
        <v>4</v>
      </c>
      <c r="AD7" s="67"/>
      <c r="AE7" s="67"/>
      <c r="AF7" s="67"/>
      <c r="AG7" s="67"/>
      <c r="AH7" s="67"/>
      <c r="AI7" s="67"/>
      <c r="AJ7" s="67"/>
      <c r="AK7" s="67"/>
      <c r="AL7" s="67"/>
      <c r="AM7" s="67"/>
      <c r="AN7" s="67"/>
      <c r="AO7" s="67"/>
      <c r="AP7" s="67"/>
      <c r="AQ7" s="67"/>
      <c r="AR7" s="67"/>
      <c r="AS7" s="67"/>
      <c r="AT7" s="68"/>
      <c r="AU7" s="8"/>
    </row>
    <row r="8" spans="29:72" ht="15" customHeight="1">
      <c r="AC8" s="69" t="s">
        <v>0</v>
      </c>
      <c r="AD8" s="70"/>
      <c r="AE8" s="70"/>
      <c r="AF8" s="70"/>
      <c r="AG8" s="70"/>
      <c r="AH8" s="70"/>
      <c r="AI8" s="70"/>
      <c r="AJ8" s="70"/>
      <c r="AK8" s="71"/>
      <c r="AL8" s="70" t="s">
        <v>1</v>
      </c>
      <c r="AM8" s="70"/>
      <c r="AN8" s="70"/>
      <c r="AO8" s="70"/>
      <c r="AP8" s="70"/>
      <c r="AQ8" s="77" t="s">
        <v>2</v>
      </c>
      <c r="AR8" s="78"/>
      <c r="AS8" s="78"/>
      <c r="AT8" s="79"/>
      <c r="AU8" s="7"/>
      <c r="AW8" s="45" t="s">
        <v>31</v>
      </c>
      <c r="AX8" s="45"/>
      <c r="AY8" s="45"/>
      <c r="AZ8" s="45" t="s">
        <v>32</v>
      </c>
      <c r="BA8" s="45"/>
      <c r="BB8" s="45"/>
      <c r="BC8" s="51" t="s">
        <v>33</v>
      </c>
      <c r="BD8" s="51"/>
      <c r="BE8" s="51"/>
      <c r="BF8" s="45" t="s">
        <v>34</v>
      </c>
      <c r="BG8" s="45"/>
      <c r="BH8" s="45"/>
      <c r="BI8" s="45" t="s">
        <v>35</v>
      </c>
      <c r="BJ8" s="45"/>
      <c r="BK8" s="45"/>
      <c r="BL8" s="45">
        <v>0.5</v>
      </c>
      <c r="BM8" s="45"/>
      <c r="BN8" s="7" t="s">
        <v>36</v>
      </c>
      <c r="BO8" s="45" t="s">
        <v>37</v>
      </c>
      <c r="BP8" s="45"/>
      <c r="BQ8" s="45"/>
      <c r="BR8" s="45" t="s">
        <v>34</v>
      </c>
      <c r="BS8" s="45"/>
      <c r="BT8" s="45"/>
    </row>
    <row r="9" spans="29:72" ht="15" customHeight="1">
      <c r="AC9" s="72"/>
      <c r="AD9" s="73"/>
      <c r="AE9" s="73"/>
      <c r="AF9" s="73"/>
      <c r="AG9" s="73"/>
      <c r="AH9" s="73"/>
      <c r="AI9" s="73"/>
      <c r="AJ9" s="73"/>
      <c r="AK9" s="74"/>
      <c r="AL9" s="73"/>
      <c r="AM9" s="73"/>
      <c r="AN9" s="73"/>
      <c r="AO9" s="73"/>
      <c r="AP9" s="73"/>
      <c r="AQ9" s="75" t="s">
        <v>3</v>
      </c>
      <c r="AR9" s="73"/>
      <c r="AS9" s="73"/>
      <c r="AT9" s="76"/>
      <c r="AU9" s="7"/>
      <c r="AW9" s="45" t="s">
        <v>3</v>
      </c>
      <c r="AX9" s="45"/>
      <c r="AY9" s="45"/>
      <c r="AZ9" s="45" t="s">
        <v>3</v>
      </c>
      <c r="BA9" s="45"/>
      <c r="BB9" s="45"/>
      <c r="BC9" s="51" t="s">
        <v>3</v>
      </c>
      <c r="BD9" s="51"/>
      <c r="BE9" s="51"/>
      <c r="BF9" s="45" t="s">
        <v>3</v>
      </c>
      <c r="BG9" s="45"/>
      <c r="BH9" s="45"/>
      <c r="BI9" s="45" t="s">
        <v>3</v>
      </c>
      <c r="BJ9" s="45"/>
      <c r="BK9" s="45"/>
      <c r="BL9" s="45" t="s">
        <v>3</v>
      </c>
      <c r="BM9" s="45"/>
      <c r="BN9" s="45"/>
      <c r="BO9" s="45" t="s">
        <v>3</v>
      </c>
      <c r="BP9" s="45"/>
      <c r="BQ9" s="45"/>
      <c r="BR9" s="45" t="s">
        <v>3</v>
      </c>
      <c r="BS9" s="45"/>
      <c r="BT9" s="45"/>
    </row>
    <row r="10" spans="29:72" ht="15" customHeight="1" hidden="1">
      <c r="AC10" s="99" t="str">
        <f aca="true" t="shared" si="0" ref="AC10:AC29">$M$1&amp;$A$54</f>
        <v>TRILOCK 6082-</v>
      </c>
      <c r="AD10" s="100"/>
      <c r="AE10" s="100"/>
      <c r="AF10" s="100"/>
      <c r="AG10" s="100"/>
      <c r="AH10" s="100"/>
      <c r="AI10" s="101"/>
      <c r="AJ10" s="102">
        <v>200</v>
      </c>
      <c r="AK10" s="103"/>
      <c r="AL10" s="36"/>
      <c r="AM10" s="37"/>
      <c r="AN10" s="37"/>
      <c r="AO10" s="37"/>
      <c r="AP10" s="37"/>
      <c r="AQ10" s="39">
        <f>BR10</f>
        <v>0.7472222222222222</v>
      </c>
      <c r="AR10" s="40"/>
      <c r="AS10" s="40"/>
      <c r="AT10" s="41"/>
      <c r="AU10" s="4"/>
      <c r="AW10" s="28"/>
      <c r="AX10" s="28"/>
      <c r="AY10" s="28"/>
      <c r="AZ10" s="43"/>
      <c r="BA10" s="43"/>
      <c r="BB10" s="43"/>
      <c r="BC10" s="29">
        <f>AZ10-($BC$42/1000)</f>
        <v>-0.9628</v>
      </c>
      <c r="BD10" s="29"/>
      <c r="BE10" s="29"/>
      <c r="BF10" s="29"/>
      <c r="BG10" s="29"/>
      <c r="BH10" s="29"/>
      <c r="BI10" s="30" t="str">
        <f>IF(BF10="","",IF(AJ9=($BL$8*1000),"",IF(AJ9&lt;($BL$8*1000),($BL$8*1000/AJ9*BF10)-BF13,BF10-$BF$15)))</f>
        <v/>
      </c>
      <c r="BJ10" s="31"/>
      <c r="BK10" s="31"/>
      <c r="BL10" s="30" t="str">
        <f>IF(BI10="","",IF(AJ9=($BL$8*1000),"",IF(AJ9&lt;($BL$8*1000),BI10,(BI10/(AJ9-($BL$8*1000)))*$BL$8*1000)))</f>
        <v/>
      </c>
      <c r="BM10" s="30"/>
      <c r="BN10" s="30"/>
      <c r="BO10" s="42" t="str">
        <f>IF(BF10="","",BF10-((AJ9/1000/$BL$8)*$BL$32))</f>
        <v/>
      </c>
      <c r="BP10" s="42"/>
      <c r="BQ10" s="42"/>
      <c r="BR10" s="32">
        <f>(AJ9/($BL$8*1000)*AVERAGE($BL$32,$BL$33))+$BO$32</f>
        <v>0.7472222222222222</v>
      </c>
      <c r="BS10" s="32"/>
      <c r="BT10" s="32"/>
    </row>
    <row r="11" spans="29:72" ht="15" customHeight="1">
      <c r="AC11" s="33" t="str">
        <f t="shared" si="0"/>
        <v>TRILOCK 6082-</v>
      </c>
      <c r="AD11" s="34"/>
      <c r="AE11" s="34"/>
      <c r="AF11" s="34"/>
      <c r="AG11" s="34"/>
      <c r="AH11" s="34"/>
      <c r="AI11" s="34"/>
      <c r="AJ11" s="104">
        <v>210</v>
      </c>
      <c r="AK11" s="35"/>
      <c r="AL11" s="37">
        <v>60302350</v>
      </c>
      <c r="AM11" s="37"/>
      <c r="AN11" s="37"/>
      <c r="AO11" s="37"/>
      <c r="AP11" s="38"/>
      <c r="AQ11" s="39">
        <f>BR11</f>
        <v>1.4505555555555556</v>
      </c>
      <c r="AR11" s="40"/>
      <c r="AS11" s="40"/>
      <c r="AT11" s="41"/>
      <c r="AU11" s="6"/>
      <c r="AW11" s="28"/>
      <c r="AX11" s="28"/>
      <c r="AY11" s="28"/>
      <c r="AZ11" s="43">
        <v>2.33</v>
      </c>
      <c r="BA11" s="43"/>
      <c r="BB11" s="43"/>
      <c r="BC11" s="29">
        <f aca="true" t="shared" si="1" ref="BC11:BC29">AZ11-($BC$41/1000)</f>
        <v>1.6078999999999999</v>
      </c>
      <c r="BD11" s="29"/>
      <c r="BE11" s="29"/>
      <c r="BF11" s="29">
        <v>2.2</v>
      </c>
      <c r="BG11" s="29"/>
      <c r="BH11" s="29"/>
      <c r="BI11" s="30">
        <f>IF(BF11="","",IF(AJ10=($BL$8*1000),"",IF(AJ10&lt;($BL$8*1000),($BL$8*1000/AJ10*BF11)-BF15,BF11-$BF$15)))</f>
        <v>3</v>
      </c>
      <c r="BJ11" s="31"/>
      <c r="BK11" s="31"/>
      <c r="BL11" s="30">
        <f>IF(BI11="","",IF(AJ10=($BL$8*1000),"",IF(AJ10&lt;($BL$8*1000),BI11,(BI11/(AJ10-($BL$8*1000)))*$BL$8*1000)))</f>
        <v>3</v>
      </c>
      <c r="BM11" s="30"/>
      <c r="BN11" s="30"/>
      <c r="BO11" s="42">
        <f>IF(BF11="","",BF11-((AJ10/1000/$BL$8)*$BL$32))</f>
        <v>1.4966666666666668</v>
      </c>
      <c r="BP11" s="42"/>
      <c r="BQ11" s="42"/>
      <c r="BR11" s="32">
        <f aca="true" t="shared" si="2" ref="BR11:BR29">(AJ10/($BL$8*1000)*AVERAGE($BL$32))+$BO$32</f>
        <v>1.4505555555555556</v>
      </c>
      <c r="BS11" s="32"/>
      <c r="BT11" s="32"/>
    </row>
    <row r="12" spans="29:72" ht="15" customHeight="1" hidden="1">
      <c r="AC12" s="105" t="str">
        <f t="shared" si="0"/>
        <v>TRILOCK 6082-</v>
      </c>
      <c r="AD12" s="97"/>
      <c r="AE12" s="97"/>
      <c r="AF12" s="97"/>
      <c r="AG12" s="97"/>
      <c r="AH12" s="97"/>
      <c r="AI12" s="97"/>
      <c r="AJ12" s="98">
        <v>250</v>
      </c>
      <c r="AK12" s="98"/>
      <c r="AL12" s="37"/>
      <c r="AM12" s="37"/>
      <c r="AN12" s="37"/>
      <c r="AO12" s="37"/>
      <c r="AP12" s="37"/>
      <c r="AQ12" s="39">
        <f>BR12</f>
        <v>1.4857222222222222</v>
      </c>
      <c r="AR12" s="40"/>
      <c r="AS12" s="40"/>
      <c r="AT12" s="41"/>
      <c r="AU12" s="4"/>
      <c r="AW12" s="28"/>
      <c r="AX12" s="28"/>
      <c r="AY12" s="28"/>
      <c r="AZ12" s="28"/>
      <c r="BA12" s="28"/>
      <c r="BB12" s="28"/>
      <c r="BC12" s="29">
        <f t="shared" si="1"/>
        <v>-0.7221000000000001</v>
      </c>
      <c r="BD12" s="29"/>
      <c r="BE12" s="29"/>
      <c r="BF12" s="29"/>
      <c r="BG12" s="29"/>
      <c r="BH12" s="29"/>
      <c r="BI12" s="30"/>
      <c r="BJ12" s="31"/>
      <c r="BK12" s="31"/>
      <c r="BL12" s="30"/>
      <c r="BM12" s="30"/>
      <c r="BN12" s="30"/>
      <c r="BO12" s="42"/>
      <c r="BP12" s="42"/>
      <c r="BQ12" s="42"/>
      <c r="BR12" s="32">
        <f t="shared" si="2"/>
        <v>1.4857222222222222</v>
      </c>
      <c r="BS12" s="32"/>
      <c r="BT12" s="32"/>
    </row>
    <row r="13" spans="29:72" ht="15" customHeight="1">
      <c r="AC13" s="33" t="str">
        <f t="shared" si="0"/>
        <v>TRILOCK 6082-</v>
      </c>
      <c r="AD13" s="34"/>
      <c r="AE13" s="34"/>
      <c r="AF13" s="34"/>
      <c r="AG13" s="34"/>
      <c r="AH13" s="34"/>
      <c r="AI13" s="34"/>
      <c r="AJ13" s="104">
        <v>290</v>
      </c>
      <c r="AK13" s="35"/>
      <c r="AL13" s="37">
        <v>60302353</v>
      </c>
      <c r="AM13" s="37"/>
      <c r="AN13" s="37"/>
      <c r="AO13" s="37"/>
      <c r="AP13" s="38"/>
      <c r="AQ13" s="39">
        <f>BR13</f>
        <v>1.6263888888888889</v>
      </c>
      <c r="AR13" s="40"/>
      <c r="AS13" s="40"/>
      <c r="AT13" s="41"/>
      <c r="AU13" s="6"/>
      <c r="AW13" s="28"/>
      <c r="AX13" s="28"/>
      <c r="AY13" s="28"/>
      <c r="AZ13" s="28">
        <v>2.6</v>
      </c>
      <c r="BA13" s="28"/>
      <c r="BB13" s="28"/>
      <c r="BC13" s="29">
        <f t="shared" si="1"/>
        <v>1.8779</v>
      </c>
      <c r="BD13" s="29"/>
      <c r="BE13" s="29"/>
      <c r="BF13" s="29"/>
      <c r="BG13" s="29"/>
      <c r="BH13" s="29"/>
      <c r="BI13" s="30" t="str">
        <f>IF(BF13="","",IF(AJ13=($BL$8*1000),"",IF(AJ13&lt;($BL$8*1000),($BL$8*1000/AJ13*BF13)-BF17,BF13-$BF$15)))</f>
        <v/>
      </c>
      <c r="BJ13" s="31"/>
      <c r="BK13" s="31"/>
      <c r="BL13" s="30" t="str">
        <f aca="true" t="shared" si="3" ref="BL13:BL14">IF(BI13="","",IF(AJ13=($BL$8*1000),"",IF(AJ13&lt;($BL$8*1000),BI13,(BI13/(AJ13-($BL$8*1000)))*$BL$8*1000)))</f>
        <v/>
      </c>
      <c r="BM13" s="30"/>
      <c r="BN13" s="30"/>
      <c r="BO13" s="42" t="str">
        <f aca="true" t="shared" si="4" ref="BO13">IF(BF13="","",BF13-((AJ13/1000/$BL$8)*$BL$32))</f>
        <v/>
      </c>
      <c r="BP13" s="42"/>
      <c r="BQ13" s="42"/>
      <c r="BR13" s="32">
        <f t="shared" si="2"/>
        <v>1.6263888888888889</v>
      </c>
      <c r="BS13" s="32"/>
      <c r="BT13" s="32"/>
    </row>
    <row r="14" spans="29:72" ht="15" customHeight="1" hidden="1">
      <c r="AC14" s="105" t="str">
        <f t="shared" si="0"/>
        <v>TRILOCK 6082-</v>
      </c>
      <c r="AD14" s="97"/>
      <c r="AE14" s="97"/>
      <c r="AF14" s="97"/>
      <c r="AG14" s="97"/>
      <c r="AH14" s="97"/>
      <c r="AI14" s="97"/>
      <c r="AJ14" s="98">
        <v>300</v>
      </c>
      <c r="AK14" s="98"/>
      <c r="AL14" s="37"/>
      <c r="AM14" s="37"/>
      <c r="AN14" s="37"/>
      <c r="AO14" s="37"/>
      <c r="AP14" s="38"/>
      <c r="AQ14" s="39">
        <f>BR14</f>
        <v>1.7670555555555554</v>
      </c>
      <c r="AR14" s="40"/>
      <c r="AS14" s="40"/>
      <c r="AT14" s="41"/>
      <c r="AU14" s="6"/>
      <c r="AW14" s="28"/>
      <c r="AX14" s="28"/>
      <c r="AY14" s="28"/>
      <c r="AZ14" s="28"/>
      <c r="BA14" s="28"/>
      <c r="BB14" s="28"/>
      <c r="BC14" s="29">
        <f t="shared" si="1"/>
        <v>-0.7221000000000001</v>
      </c>
      <c r="BD14" s="29"/>
      <c r="BE14" s="29"/>
      <c r="BF14" s="29"/>
      <c r="BG14" s="29"/>
      <c r="BH14" s="29"/>
      <c r="BI14" s="30" t="str">
        <f>IF(BF14="","",IF(AJ14=($BL$8*1000),"",IF(AJ14&lt;($BL$8*1000),($BL$8*1000/AJ14*BF14)-BF16,BF14-$BF$15)))</f>
        <v/>
      </c>
      <c r="BJ14" s="31"/>
      <c r="BK14" s="31"/>
      <c r="BL14" s="30" t="str">
        <f t="shared" si="3"/>
        <v/>
      </c>
      <c r="BM14" s="30"/>
      <c r="BN14" s="30"/>
      <c r="BO14" s="42" t="str">
        <f aca="true" t="shared" si="5" ref="BO14:BO29">IF(BF14="","",BF14-((AJ14/1000/$BL$8)*$BL$32))</f>
        <v/>
      </c>
      <c r="BP14" s="42"/>
      <c r="BQ14" s="42"/>
      <c r="BR14" s="32">
        <f t="shared" si="2"/>
        <v>1.7670555555555554</v>
      </c>
      <c r="BS14" s="32"/>
      <c r="BT14" s="32"/>
    </row>
    <row r="15" spans="29:72" ht="15" customHeight="1">
      <c r="AC15" s="33" t="str">
        <f t="shared" si="0"/>
        <v>TRILOCK 6082-</v>
      </c>
      <c r="AD15" s="34"/>
      <c r="AE15" s="34"/>
      <c r="AF15" s="34"/>
      <c r="AG15" s="34"/>
      <c r="AH15" s="34"/>
      <c r="AI15" s="34"/>
      <c r="AJ15" s="104">
        <v>500</v>
      </c>
      <c r="AK15" s="35"/>
      <c r="AL15" s="38">
        <v>60302355</v>
      </c>
      <c r="AM15" s="25">
        <v>60306500</v>
      </c>
      <c r="AN15" s="25">
        <v>60306500</v>
      </c>
      <c r="AO15" s="25">
        <v>60306500</v>
      </c>
      <c r="AP15" s="25">
        <v>60306500</v>
      </c>
      <c r="AQ15" s="26">
        <f aca="true" t="shared" si="6" ref="AQ15:AQ29">BR15</f>
        <v>1.8022222222222222</v>
      </c>
      <c r="AR15" s="25"/>
      <c r="AS15" s="25"/>
      <c r="AT15" s="27"/>
      <c r="AU15" s="4"/>
      <c r="AW15" s="28"/>
      <c r="AX15" s="28"/>
      <c r="AY15" s="28"/>
      <c r="AZ15" s="28">
        <v>3.3</v>
      </c>
      <c r="BA15" s="28"/>
      <c r="BB15" s="28"/>
      <c r="BC15" s="29">
        <f t="shared" si="1"/>
        <v>2.5778999999999996</v>
      </c>
      <c r="BD15" s="29"/>
      <c r="BE15" s="29"/>
      <c r="BF15" s="29">
        <v>2.5</v>
      </c>
      <c r="BG15" s="29"/>
      <c r="BH15" s="29"/>
      <c r="BI15" s="30" t="str">
        <f>IF(BF15="","",IF(AJ15=($BL$8*1000),"",IF(AJ15&lt;($BL$8*1000),($BL$8*1000/AJ15*BF15)-BF17,BF15-$BF$15)))</f>
        <v/>
      </c>
      <c r="BJ15" s="31"/>
      <c r="BK15" s="31"/>
      <c r="BL15" s="30" t="str">
        <f aca="true" t="shared" si="7" ref="BL15:BL29">IF(BI15="","",IF(AJ15=($BL$8*1000),"",IF(AJ15&lt;($BL$8*1000),BI15,(BI15/(AJ15-($BL$8*1000)))*$BL$8*1000)))</f>
        <v/>
      </c>
      <c r="BM15" s="30"/>
      <c r="BN15" s="30"/>
      <c r="BO15" s="42">
        <f t="shared" si="5"/>
        <v>0.7416666666666667</v>
      </c>
      <c r="BP15" s="42"/>
      <c r="BQ15" s="42"/>
      <c r="BR15" s="32">
        <f t="shared" si="2"/>
        <v>1.8022222222222222</v>
      </c>
      <c r="BS15" s="32"/>
      <c r="BT15" s="32"/>
    </row>
    <row r="16" spans="29:72" ht="15" customHeight="1">
      <c r="AC16" s="33" t="str">
        <f t="shared" si="0"/>
        <v>TRILOCK 6082-</v>
      </c>
      <c r="AD16" s="34"/>
      <c r="AE16" s="34"/>
      <c r="AF16" s="34"/>
      <c r="AG16" s="34"/>
      <c r="AH16" s="34"/>
      <c r="AI16" s="34"/>
      <c r="AJ16" s="104">
        <v>710</v>
      </c>
      <c r="AK16" s="35"/>
      <c r="AL16" s="38">
        <v>60302357</v>
      </c>
      <c r="AM16" s="25">
        <v>60306501</v>
      </c>
      <c r="AN16" s="25">
        <v>60306501</v>
      </c>
      <c r="AO16" s="25">
        <v>60306501</v>
      </c>
      <c r="AP16" s="25">
        <v>60306501</v>
      </c>
      <c r="AQ16" s="26">
        <f t="shared" si="6"/>
        <v>2.5055555555555555</v>
      </c>
      <c r="AR16" s="25"/>
      <c r="AS16" s="25"/>
      <c r="AT16" s="27"/>
      <c r="AU16" s="4"/>
      <c r="AW16" s="28"/>
      <c r="AX16" s="28"/>
      <c r="AY16" s="28"/>
      <c r="AZ16" s="28">
        <v>4.3</v>
      </c>
      <c r="BA16" s="28"/>
      <c r="BB16" s="28"/>
      <c r="BC16" s="29">
        <f t="shared" si="1"/>
        <v>3.5778999999999996</v>
      </c>
      <c r="BD16" s="29"/>
      <c r="BE16" s="29"/>
      <c r="BF16" s="29"/>
      <c r="BG16" s="29"/>
      <c r="BH16" s="29"/>
      <c r="BI16" s="30" t="str">
        <f>IF(BF16="","",IF(AJ16=($BL$8*1000),"",IF(AJ16&lt;($BL$8*1000),($BL$8*1000/AJ16*BF16)-BF19,BF16-$BF$15)))</f>
        <v/>
      </c>
      <c r="BJ16" s="31"/>
      <c r="BK16" s="31"/>
      <c r="BL16" s="30" t="str">
        <f t="shared" si="7"/>
        <v/>
      </c>
      <c r="BM16" s="30"/>
      <c r="BN16" s="30"/>
      <c r="BO16" s="42" t="str">
        <f t="shared" si="5"/>
        <v/>
      </c>
      <c r="BP16" s="42"/>
      <c r="BQ16" s="42"/>
      <c r="BR16" s="32">
        <f t="shared" si="2"/>
        <v>2.5055555555555555</v>
      </c>
      <c r="BS16" s="32"/>
      <c r="BT16" s="32"/>
    </row>
    <row r="17" spans="29:72" ht="15" customHeight="1" hidden="1">
      <c r="AC17" s="105" t="str">
        <f t="shared" si="0"/>
        <v>TRILOCK 6082-</v>
      </c>
      <c r="AD17" s="97"/>
      <c r="AE17" s="97"/>
      <c r="AF17" s="97"/>
      <c r="AG17" s="97"/>
      <c r="AH17" s="97"/>
      <c r="AI17" s="97"/>
      <c r="AJ17" s="98">
        <v>750</v>
      </c>
      <c r="AK17" s="98"/>
      <c r="AL17" s="38">
        <v>60306502</v>
      </c>
      <c r="AM17" s="25">
        <v>60306502</v>
      </c>
      <c r="AN17" s="25">
        <v>60306502</v>
      </c>
      <c r="AO17" s="25">
        <v>60306502</v>
      </c>
      <c r="AP17" s="25">
        <v>60306502</v>
      </c>
      <c r="AQ17" s="26">
        <f t="shared" si="6"/>
        <v>3.2440555555555552</v>
      </c>
      <c r="AR17" s="25"/>
      <c r="AS17" s="25"/>
      <c r="AT17" s="27"/>
      <c r="AU17" s="4"/>
      <c r="AW17" s="28"/>
      <c r="AX17" s="28"/>
      <c r="AY17" s="28"/>
      <c r="AZ17" s="28"/>
      <c r="BA17" s="28"/>
      <c r="BB17" s="28"/>
      <c r="BC17" s="29">
        <f t="shared" si="1"/>
        <v>-0.7221000000000001</v>
      </c>
      <c r="BD17" s="29"/>
      <c r="BE17" s="29"/>
      <c r="BF17" s="29"/>
      <c r="BG17" s="29"/>
      <c r="BH17" s="29"/>
      <c r="BI17" s="30" t="str">
        <f>IF(BF17="","",IF(AJ17=($BL$8*1000),"",IF(AJ17&lt;($BL$8*1000),($BL$8*1000/AJ17*BF17)-BF20,BF17-$BF$15)))</f>
        <v/>
      </c>
      <c r="BJ17" s="31"/>
      <c r="BK17" s="31"/>
      <c r="BL17" s="30" t="str">
        <f t="shared" si="7"/>
        <v/>
      </c>
      <c r="BM17" s="30"/>
      <c r="BN17" s="30"/>
      <c r="BO17" s="42" t="str">
        <f t="shared" si="5"/>
        <v/>
      </c>
      <c r="BP17" s="42"/>
      <c r="BQ17" s="42"/>
      <c r="BR17" s="32">
        <f t="shared" si="2"/>
        <v>3.2440555555555552</v>
      </c>
      <c r="BS17" s="32"/>
      <c r="BT17" s="32"/>
    </row>
    <row r="18" spans="29:72" ht="15" customHeight="1" hidden="1">
      <c r="AC18" s="105" t="str">
        <f t="shared" si="0"/>
        <v>TRILOCK 6082-</v>
      </c>
      <c r="AD18" s="97"/>
      <c r="AE18" s="97"/>
      <c r="AF18" s="97"/>
      <c r="AG18" s="97"/>
      <c r="AH18" s="97"/>
      <c r="AI18" s="97"/>
      <c r="AJ18" s="98">
        <v>800</v>
      </c>
      <c r="AK18" s="98"/>
      <c r="AL18" s="38"/>
      <c r="AM18" s="25"/>
      <c r="AN18" s="25"/>
      <c r="AO18" s="25"/>
      <c r="AP18" s="25"/>
      <c r="AQ18" s="26">
        <f aca="true" t="shared" si="8" ref="AQ18">BR18</f>
        <v>3.3847222222222224</v>
      </c>
      <c r="AR18" s="25"/>
      <c r="AS18" s="25"/>
      <c r="AT18" s="27"/>
      <c r="AU18" s="6"/>
      <c r="AW18" s="28"/>
      <c r="AX18" s="28"/>
      <c r="AY18" s="28"/>
      <c r="AZ18" s="28"/>
      <c r="BA18" s="28"/>
      <c r="BB18" s="28"/>
      <c r="BC18" s="29">
        <f t="shared" si="1"/>
        <v>-0.7221000000000001</v>
      </c>
      <c r="BD18" s="29"/>
      <c r="BE18" s="29"/>
      <c r="BF18" s="29"/>
      <c r="BG18" s="29"/>
      <c r="BH18" s="29"/>
      <c r="BI18" s="30" t="str">
        <f>IF(BF18="","",IF(AJ18=($BL$8*1000),"",IF(AJ18&lt;($BL$8*1000),($BL$8*1000/AJ18*BF18)-BF21,BF18-$BF$15)))</f>
        <v/>
      </c>
      <c r="BJ18" s="31"/>
      <c r="BK18" s="31"/>
      <c r="BL18" s="30" t="str">
        <f aca="true" t="shared" si="9" ref="BL18">IF(BI18="","",IF(AJ18=($BL$8*1000),"",IF(AJ18&lt;($BL$8*1000),BI18,(BI18/(AJ18-($BL$8*1000)))*$BL$8*1000)))</f>
        <v/>
      </c>
      <c r="BM18" s="30"/>
      <c r="BN18" s="30"/>
      <c r="BO18" s="42" t="str">
        <f t="shared" si="5"/>
        <v/>
      </c>
      <c r="BP18" s="42"/>
      <c r="BQ18" s="42"/>
      <c r="BR18" s="32">
        <f t="shared" si="2"/>
        <v>3.3847222222222224</v>
      </c>
      <c r="BS18" s="32"/>
      <c r="BT18" s="32"/>
    </row>
    <row r="19" spans="29:72" ht="15" customHeight="1" hidden="1">
      <c r="AC19" s="105" t="str">
        <f t="shared" si="0"/>
        <v>TRILOCK 6082-</v>
      </c>
      <c r="AD19" s="97"/>
      <c r="AE19" s="97"/>
      <c r="AF19" s="97"/>
      <c r="AG19" s="97"/>
      <c r="AH19" s="97"/>
      <c r="AI19" s="97"/>
      <c r="AJ19" s="98">
        <v>875</v>
      </c>
      <c r="AK19" s="98"/>
      <c r="AL19" s="38">
        <v>60306503</v>
      </c>
      <c r="AM19" s="25">
        <v>60306503</v>
      </c>
      <c r="AN19" s="25">
        <v>60306503</v>
      </c>
      <c r="AO19" s="25">
        <v>60306503</v>
      </c>
      <c r="AP19" s="25">
        <v>60306503</v>
      </c>
      <c r="AQ19" s="26">
        <f t="shared" si="6"/>
        <v>3.5605555555555557</v>
      </c>
      <c r="AR19" s="25"/>
      <c r="AS19" s="25"/>
      <c r="AT19" s="27"/>
      <c r="AU19" s="4"/>
      <c r="AW19" s="28"/>
      <c r="AX19" s="28"/>
      <c r="AY19" s="28"/>
      <c r="AZ19" s="28"/>
      <c r="BA19" s="28"/>
      <c r="BB19" s="28"/>
      <c r="BC19" s="29">
        <f t="shared" si="1"/>
        <v>-0.7221000000000001</v>
      </c>
      <c r="BD19" s="29"/>
      <c r="BE19" s="29"/>
      <c r="BF19" s="29"/>
      <c r="BG19" s="29"/>
      <c r="BH19" s="29"/>
      <c r="BI19" s="30" t="str">
        <f aca="true" t="shared" si="10" ref="BI19:BI27">IF(BF19="","",IF(AJ19=($BL$8*1000),"",IF(AJ19&lt;($BL$8*1000),($BL$8*1000/AJ19*BF19)-BF21,BF19-$BF$15)))</f>
        <v/>
      </c>
      <c r="BJ19" s="31"/>
      <c r="BK19" s="31"/>
      <c r="BL19" s="30" t="str">
        <f t="shared" si="7"/>
        <v/>
      </c>
      <c r="BM19" s="30"/>
      <c r="BN19" s="30"/>
      <c r="BO19" s="42" t="str">
        <f t="shared" si="5"/>
        <v/>
      </c>
      <c r="BP19" s="42"/>
      <c r="BQ19" s="42"/>
      <c r="BR19" s="32">
        <f t="shared" si="2"/>
        <v>3.5605555555555557</v>
      </c>
      <c r="BS19" s="32"/>
      <c r="BT19" s="32"/>
    </row>
    <row r="20" spans="29:72" ht="15" customHeight="1">
      <c r="AC20" s="33" t="str">
        <f t="shared" si="0"/>
        <v>TRILOCK 6082-</v>
      </c>
      <c r="AD20" s="34"/>
      <c r="AE20" s="34"/>
      <c r="AF20" s="34"/>
      <c r="AG20" s="34"/>
      <c r="AH20" s="34"/>
      <c r="AI20" s="34"/>
      <c r="AJ20" s="104">
        <v>1000</v>
      </c>
      <c r="AK20" s="35"/>
      <c r="AL20" s="38">
        <v>60302358</v>
      </c>
      <c r="AM20" s="25">
        <v>60306505</v>
      </c>
      <c r="AN20" s="25">
        <v>60306505</v>
      </c>
      <c r="AO20" s="25">
        <v>60306505</v>
      </c>
      <c r="AP20" s="25">
        <v>60306505</v>
      </c>
      <c r="AQ20" s="26">
        <f t="shared" si="6"/>
        <v>3.8243055555555556</v>
      </c>
      <c r="AR20" s="25"/>
      <c r="AS20" s="25"/>
      <c r="AT20" s="27"/>
      <c r="AU20" s="4"/>
      <c r="AW20" s="28"/>
      <c r="AX20" s="28"/>
      <c r="AY20" s="28"/>
      <c r="AZ20" s="28">
        <v>5.7</v>
      </c>
      <c r="BA20" s="28"/>
      <c r="BB20" s="28"/>
      <c r="BC20" s="29">
        <f t="shared" si="1"/>
        <v>4.9779</v>
      </c>
      <c r="BD20" s="29"/>
      <c r="BE20" s="29"/>
      <c r="BF20" s="29">
        <v>4.25</v>
      </c>
      <c r="BG20" s="29"/>
      <c r="BH20" s="29"/>
      <c r="BI20" s="30">
        <f t="shared" si="10"/>
        <v>1.75</v>
      </c>
      <c r="BJ20" s="31"/>
      <c r="BK20" s="31"/>
      <c r="BL20" s="30">
        <f t="shared" si="7"/>
        <v>1.75</v>
      </c>
      <c r="BM20" s="30"/>
      <c r="BN20" s="30"/>
      <c r="BO20" s="42">
        <f t="shared" si="5"/>
        <v>0.7333333333333334</v>
      </c>
      <c r="BP20" s="42"/>
      <c r="BQ20" s="42"/>
      <c r="BR20" s="32">
        <f t="shared" si="2"/>
        <v>3.8243055555555556</v>
      </c>
      <c r="BS20" s="32"/>
      <c r="BT20" s="32"/>
    </row>
    <row r="21" spans="29:72" ht="15" customHeight="1" hidden="1">
      <c r="AC21" s="105" t="str">
        <f t="shared" si="0"/>
        <v>TRILOCK 6082-</v>
      </c>
      <c r="AD21" s="97"/>
      <c r="AE21" s="97"/>
      <c r="AF21" s="97"/>
      <c r="AG21" s="97"/>
      <c r="AH21" s="97"/>
      <c r="AI21" s="97"/>
      <c r="AJ21" s="98">
        <v>1250</v>
      </c>
      <c r="AK21" s="98"/>
      <c r="AL21" s="38">
        <v>60306506</v>
      </c>
      <c r="AM21" s="25">
        <v>60306506</v>
      </c>
      <c r="AN21" s="25">
        <v>60306506</v>
      </c>
      <c r="AO21" s="25">
        <v>60306506</v>
      </c>
      <c r="AP21" s="25">
        <v>60306506</v>
      </c>
      <c r="AQ21" s="26">
        <f t="shared" si="6"/>
        <v>4.263888888888889</v>
      </c>
      <c r="AR21" s="25"/>
      <c r="AS21" s="25"/>
      <c r="AT21" s="27"/>
      <c r="AU21" s="4"/>
      <c r="AW21" s="28"/>
      <c r="AX21" s="28"/>
      <c r="AY21" s="28"/>
      <c r="AZ21" s="28"/>
      <c r="BA21" s="28"/>
      <c r="BB21" s="28"/>
      <c r="BC21" s="29">
        <f t="shared" si="1"/>
        <v>-0.7221000000000001</v>
      </c>
      <c r="BD21" s="29"/>
      <c r="BE21" s="29"/>
      <c r="BF21" s="29"/>
      <c r="BG21" s="29"/>
      <c r="BH21" s="29"/>
      <c r="BI21" s="30" t="str">
        <f t="shared" si="10"/>
        <v/>
      </c>
      <c r="BJ21" s="31"/>
      <c r="BK21" s="31"/>
      <c r="BL21" s="30" t="str">
        <f t="shared" si="7"/>
        <v/>
      </c>
      <c r="BM21" s="30"/>
      <c r="BN21" s="30"/>
      <c r="BO21" s="42" t="str">
        <f t="shared" si="5"/>
        <v/>
      </c>
      <c r="BP21" s="42"/>
      <c r="BQ21" s="42"/>
      <c r="BR21" s="32">
        <f t="shared" si="2"/>
        <v>4.263888888888889</v>
      </c>
      <c r="BS21" s="32"/>
      <c r="BT21" s="32"/>
    </row>
    <row r="22" spans="29:72" ht="15" customHeight="1">
      <c r="AC22" s="33" t="str">
        <f t="shared" si="0"/>
        <v>TRILOCK 6082-</v>
      </c>
      <c r="AD22" s="34"/>
      <c r="AE22" s="34"/>
      <c r="AF22" s="34"/>
      <c r="AG22" s="34"/>
      <c r="AH22" s="34"/>
      <c r="AI22" s="34"/>
      <c r="AJ22" s="104">
        <v>1500</v>
      </c>
      <c r="AK22" s="35"/>
      <c r="AL22" s="38">
        <v>60302359</v>
      </c>
      <c r="AM22" s="25">
        <v>60306508</v>
      </c>
      <c r="AN22" s="25">
        <v>60306508</v>
      </c>
      <c r="AO22" s="25">
        <v>60306508</v>
      </c>
      <c r="AP22" s="25">
        <v>60306508</v>
      </c>
      <c r="AQ22" s="26">
        <f t="shared" si="6"/>
        <v>5.143055555555556</v>
      </c>
      <c r="AR22" s="25"/>
      <c r="AS22" s="25"/>
      <c r="AT22" s="27"/>
      <c r="AU22" s="4"/>
      <c r="AW22" s="28"/>
      <c r="AX22" s="28"/>
      <c r="AY22" s="28"/>
      <c r="AZ22" s="28">
        <v>6.2</v>
      </c>
      <c r="BA22" s="28"/>
      <c r="BB22" s="28"/>
      <c r="BC22" s="29">
        <f t="shared" si="1"/>
        <v>5.4779</v>
      </c>
      <c r="BD22" s="29"/>
      <c r="BE22" s="29"/>
      <c r="BF22" s="29"/>
      <c r="BG22" s="29"/>
      <c r="BH22" s="29"/>
      <c r="BI22" s="30" t="str">
        <f t="shared" si="10"/>
        <v/>
      </c>
      <c r="BJ22" s="31"/>
      <c r="BK22" s="31"/>
      <c r="BL22" s="30" t="str">
        <f t="shared" si="7"/>
        <v/>
      </c>
      <c r="BM22" s="30"/>
      <c r="BN22" s="30"/>
      <c r="BO22" s="42" t="str">
        <f t="shared" si="5"/>
        <v/>
      </c>
      <c r="BP22" s="42"/>
      <c r="BQ22" s="42"/>
      <c r="BR22" s="32">
        <f t="shared" si="2"/>
        <v>5.143055555555556</v>
      </c>
      <c r="BS22" s="32"/>
      <c r="BT22" s="32"/>
    </row>
    <row r="23" spans="29:72" ht="15" customHeight="1">
      <c r="AC23" s="33" t="str">
        <f t="shared" si="0"/>
        <v>TRILOCK 6082-</v>
      </c>
      <c r="AD23" s="34"/>
      <c r="AE23" s="34"/>
      <c r="AF23" s="34"/>
      <c r="AG23" s="34"/>
      <c r="AH23" s="34"/>
      <c r="AI23" s="34"/>
      <c r="AJ23" s="104">
        <v>2000</v>
      </c>
      <c r="AK23" s="35"/>
      <c r="AL23" s="38">
        <v>60302360</v>
      </c>
      <c r="AM23" s="25">
        <v>60306510</v>
      </c>
      <c r="AN23" s="25">
        <v>60306510</v>
      </c>
      <c r="AO23" s="25">
        <v>60306510</v>
      </c>
      <c r="AP23" s="25">
        <v>60306510</v>
      </c>
      <c r="AQ23" s="26">
        <f t="shared" si="6"/>
        <v>6.022222222222222</v>
      </c>
      <c r="AR23" s="25"/>
      <c r="AS23" s="25"/>
      <c r="AT23" s="27"/>
      <c r="AU23" s="4"/>
      <c r="AW23" s="28"/>
      <c r="AX23" s="28"/>
      <c r="AY23" s="28"/>
      <c r="AZ23" s="28">
        <v>8.2</v>
      </c>
      <c r="BA23" s="28"/>
      <c r="BB23" s="28"/>
      <c r="BC23" s="29">
        <f t="shared" si="1"/>
        <v>7.477899999999999</v>
      </c>
      <c r="BD23" s="29"/>
      <c r="BE23" s="29"/>
      <c r="BF23" s="29">
        <v>7.8</v>
      </c>
      <c r="BG23" s="29"/>
      <c r="BH23" s="29"/>
      <c r="BI23" s="30">
        <f t="shared" si="10"/>
        <v>5.3</v>
      </c>
      <c r="BJ23" s="31"/>
      <c r="BK23" s="31"/>
      <c r="BL23" s="30">
        <f t="shared" si="7"/>
        <v>1.7666666666666666</v>
      </c>
      <c r="BM23" s="30"/>
      <c r="BN23" s="30"/>
      <c r="BO23" s="42">
        <f t="shared" si="5"/>
        <v>0.7666666666666666</v>
      </c>
      <c r="BP23" s="42"/>
      <c r="BQ23" s="42"/>
      <c r="BR23" s="32">
        <f t="shared" si="2"/>
        <v>6.022222222222222</v>
      </c>
      <c r="BS23" s="32"/>
      <c r="BT23" s="32"/>
    </row>
    <row r="24" spans="29:72" ht="15" customHeight="1">
      <c r="AC24" s="33" t="str">
        <f t="shared" si="0"/>
        <v>TRILOCK 6082-</v>
      </c>
      <c r="AD24" s="34"/>
      <c r="AE24" s="34"/>
      <c r="AF24" s="34"/>
      <c r="AG24" s="34"/>
      <c r="AH24" s="34"/>
      <c r="AI24" s="34"/>
      <c r="AJ24" s="104">
        <v>2500</v>
      </c>
      <c r="AK24" s="35"/>
      <c r="AL24" s="38">
        <v>60302362</v>
      </c>
      <c r="AM24" s="25">
        <v>60306515</v>
      </c>
      <c r="AN24" s="25">
        <v>60306515</v>
      </c>
      <c r="AO24" s="25">
        <v>60306515</v>
      </c>
      <c r="AP24" s="25">
        <v>60306515</v>
      </c>
      <c r="AQ24" s="26">
        <f t="shared" si="6"/>
        <v>7.780555555555555</v>
      </c>
      <c r="AR24" s="25"/>
      <c r="AS24" s="25"/>
      <c r="AT24" s="27"/>
      <c r="AU24" s="4"/>
      <c r="AW24" s="28"/>
      <c r="AX24" s="28"/>
      <c r="AY24" s="28"/>
      <c r="AZ24" s="28">
        <v>9.8</v>
      </c>
      <c r="BA24" s="28"/>
      <c r="BB24" s="28"/>
      <c r="BC24" s="29">
        <f t="shared" si="1"/>
        <v>9.077900000000001</v>
      </c>
      <c r="BD24" s="29"/>
      <c r="BE24" s="29"/>
      <c r="BF24" s="29"/>
      <c r="BG24" s="29"/>
      <c r="BH24" s="29"/>
      <c r="BI24" s="30" t="str">
        <f t="shared" si="10"/>
        <v/>
      </c>
      <c r="BJ24" s="31"/>
      <c r="BK24" s="31"/>
      <c r="BL24" s="30" t="str">
        <f t="shared" si="7"/>
        <v/>
      </c>
      <c r="BM24" s="30"/>
      <c r="BN24" s="30"/>
      <c r="BO24" s="42" t="str">
        <f t="shared" si="5"/>
        <v/>
      </c>
      <c r="BP24" s="42"/>
      <c r="BQ24" s="42"/>
      <c r="BR24" s="32">
        <f t="shared" si="2"/>
        <v>7.780555555555555</v>
      </c>
      <c r="BS24" s="32"/>
      <c r="BT24" s="32"/>
    </row>
    <row r="25" spans="29:72" ht="15" customHeight="1">
      <c r="AC25" s="33" t="str">
        <f t="shared" si="0"/>
        <v>TRILOCK 6082-</v>
      </c>
      <c r="AD25" s="34"/>
      <c r="AE25" s="34"/>
      <c r="AF25" s="34"/>
      <c r="AG25" s="34"/>
      <c r="AH25" s="34"/>
      <c r="AI25" s="34"/>
      <c r="AJ25" s="104">
        <v>3000</v>
      </c>
      <c r="AK25" s="35"/>
      <c r="AL25" s="38">
        <v>60302364</v>
      </c>
      <c r="AM25" s="25">
        <v>60306520</v>
      </c>
      <c r="AN25" s="25">
        <v>60306520</v>
      </c>
      <c r="AO25" s="25">
        <v>60306520</v>
      </c>
      <c r="AP25" s="25">
        <v>60306520</v>
      </c>
      <c r="AQ25" s="26">
        <f t="shared" si="6"/>
        <v>9.538888888888888</v>
      </c>
      <c r="AR25" s="25"/>
      <c r="AS25" s="25"/>
      <c r="AT25" s="27"/>
      <c r="AU25" s="4"/>
      <c r="AW25" s="28"/>
      <c r="AX25" s="28"/>
      <c r="AY25" s="28"/>
      <c r="AZ25" s="28">
        <v>10.7</v>
      </c>
      <c r="BA25" s="28"/>
      <c r="BB25" s="28"/>
      <c r="BC25" s="29">
        <f t="shared" si="1"/>
        <v>9.9779</v>
      </c>
      <c r="BD25" s="29"/>
      <c r="BE25" s="29"/>
      <c r="BF25" s="29"/>
      <c r="BG25" s="29"/>
      <c r="BH25" s="29"/>
      <c r="BI25" s="30" t="str">
        <f t="shared" si="10"/>
        <v/>
      </c>
      <c r="BJ25" s="31"/>
      <c r="BK25" s="31"/>
      <c r="BL25" s="30" t="str">
        <f t="shared" si="7"/>
        <v/>
      </c>
      <c r="BM25" s="30"/>
      <c r="BN25" s="30"/>
      <c r="BO25" s="42" t="str">
        <f t="shared" si="5"/>
        <v/>
      </c>
      <c r="BP25" s="42"/>
      <c r="BQ25" s="42"/>
      <c r="BR25" s="32">
        <f t="shared" si="2"/>
        <v>9.538888888888888</v>
      </c>
      <c r="BS25" s="32"/>
      <c r="BT25" s="32"/>
    </row>
    <row r="26" spans="29:72" ht="15" customHeight="1">
      <c r="AC26" s="33" t="str">
        <f t="shared" si="0"/>
        <v>TRILOCK 6082-</v>
      </c>
      <c r="AD26" s="34"/>
      <c r="AE26" s="34"/>
      <c r="AF26" s="34"/>
      <c r="AG26" s="34"/>
      <c r="AH26" s="34"/>
      <c r="AI26" s="34"/>
      <c r="AJ26" s="104">
        <v>3500</v>
      </c>
      <c r="AK26" s="35"/>
      <c r="AL26" s="38">
        <v>60302365</v>
      </c>
      <c r="AM26" s="25">
        <v>60306522</v>
      </c>
      <c r="AN26" s="25">
        <v>60306522</v>
      </c>
      <c r="AO26" s="25">
        <v>60306522</v>
      </c>
      <c r="AP26" s="25">
        <v>60306522</v>
      </c>
      <c r="AQ26" s="26">
        <f t="shared" si="6"/>
        <v>11.297222222222222</v>
      </c>
      <c r="AR26" s="25"/>
      <c r="AS26" s="25"/>
      <c r="AT26" s="27"/>
      <c r="AU26" s="4"/>
      <c r="AW26" s="28"/>
      <c r="AX26" s="28"/>
      <c r="AY26" s="28"/>
      <c r="AZ26" s="28">
        <v>13.3</v>
      </c>
      <c r="BA26" s="28"/>
      <c r="BB26" s="28"/>
      <c r="BC26" s="29">
        <f t="shared" si="1"/>
        <v>12.577900000000001</v>
      </c>
      <c r="BD26" s="29"/>
      <c r="BE26" s="29"/>
      <c r="BF26" s="29"/>
      <c r="BG26" s="29"/>
      <c r="BH26" s="29"/>
      <c r="BI26" s="30" t="str">
        <f t="shared" si="10"/>
        <v/>
      </c>
      <c r="BJ26" s="31"/>
      <c r="BK26" s="31"/>
      <c r="BL26" s="30" t="str">
        <f t="shared" si="7"/>
        <v/>
      </c>
      <c r="BM26" s="30"/>
      <c r="BN26" s="30"/>
      <c r="BO26" s="42" t="str">
        <f t="shared" si="5"/>
        <v/>
      </c>
      <c r="BP26" s="42"/>
      <c r="BQ26" s="42"/>
      <c r="BR26" s="32">
        <f t="shared" si="2"/>
        <v>11.297222222222222</v>
      </c>
      <c r="BS26" s="32"/>
      <c r="BT26" s="32"/>
    </row>
    <row r="27" spans="29:72" ht="15" customHeight="1">
      <c r="AC27" s="33" t="str">
        <f t="shared" si="0"/>
        <v>TRILOCK 6082-</v>
      </c>
      <c r="AD27" s="34"/>
      <c r="AE27" s="34"/>
      <c r="AF27" s="34"/>
      <c r="AG27" s="34"/>
      <c r="AH27" s="34"/>
      <c r="AI27" s="34"/>
      <c r="AJ27" s="104">
        <v>4000</v>
      </c>
      <c r="AK27" s="35"/>
      <c r="AL27" s="38">
        <v>60302366</v>
      </c>
      <c r="AM27" s="25">
        <v>60306525</v>
      </c>
      <c r="AN27" s="25">
        <v>60306525</v>
      </c>
      <c r="AO27" s="25">
        <v>60306525</v>
      </c>
      <c r="AP27" s="25">
        <v>60306525</v>
      </c>
      <c r="AQ27" s="26">
        <f t="shared" si="6"/>
        <v>13.055555555555555</v>
      </c>
      <c r="AR27" s="25"/>
      <c r="AS27" s="25"/>
      <c r="AT27" s="27"/>
      <c r="AU27" s="4"/>
      <c r="AW27" s="28"/>
      <c r="AX27" s="28"/>
      <c r="AY27" s="28"/>
      <c r="AZ27" s="28">
        <v>13.7</v>
      </c>
      <c r="BA27" s="28"/>
      <c r="BB27" s="28"/>
      <c r="BC27" s="29">
        <f t="shared" si="1"/>
        <v>12.9779</v>
      </c>
      <c r="BD27" s="29"/>
      <c r="BE27" s="29"/>
      <c r="BF27" s="29"/>
      <c r="BG27" s="29"/>
      <c r="BH27" s="29"/>
      <c r="BI27" s="30" t="str">
        <f t="shared" si="10"/>
        <v/>
      </c>
      <c r="BJ27" s="31"/>
      <c r="BK27" s="31"/>
      <c r="BL27" s="30" t="str">
        <f t="shared" si="7"/>
        <v/>
      </c>
      <c r="BM27" s="30"/>
      <c r="BN27" s="30"/>
      <c r="BO27" s="42" t="str">
        <f t="shared" si="5"/>
        <v/>
      </c>
      <c r="BP27" s="42"/>
      <c r="BQ27" s="42"/>
      <c r="BR27" s="32">
        <f t="shared" si="2"/>
        <v>13.055555555555555</v>
      </c>
      <c r="BS27" s="32"/>
      <c r="BT27" s="32"/>
    </row>
    <row r="28" spans="29:72" ht="15" customHeight="1">
      <c r="AC28" s="33" t="str">
        <f t="shared" si="0"/>
        <v>TRILOCK 6082-</v>
      </c>
      <c r="AD28" s="34"/>
      <c r="AE28" s="34"/>
      <c r="AF28" s="34"/>
      <c r="AG28" s="34"/>
      <c r="AH28" s="34"/>
      <c r="AI28" s="34"/>
      <c r="AJ28" s="104">
        <v>4500</v>
      </c>
      <c r="AK28" s="35"/>
      <c r="AL28" s="38">
        <v>60302367</v>
      </c>
      <c r="AM28" s="25">
        <v>60306527</v>
      </c>
      <c r="AN28" s="25">
        <v>60306527</v>
      </c>
      <c r="AO28" s="25">
        <v>60306527</v>
      </c>
      <c r="AP28" s="25">
        <v>60306527</v>
      </c>
      <c r="AQ28" s="26">
        <f t="shared" si="6"/>
        <v>14.813888888888888</v>
      </c>
      <c r="AR28" s="25"/>
      <c r="AS28" s="25"/>
      <c r="AT28" s="27"/>
      <c r="AU28" s="4"/>
      <c r="AW28" s="28"/>
      <c r="AX28" s="28"/>
      <c r="AY28" s="28"/>
      <c r="AZ28" s="28">
        <v>16.9</v>
      </c>
      <c r="BA28" s="28"/>
      <c r="BB28" s="28"/>
      <c r="BC28" s="29">
        <f t="shared" si="1"/>
        <v>16.177899999999998</v>
      </c>
      <c r="BD28" s="29"/>
      <c r="BE28" s="29"/>
      <c r="BF28" s="29"/>
      <c r="BG28" s="29"/>
      <c r="BH28" s="29"/>
      <c r="BI28" s="30" t="str">
        <f>IF(BF28="","",IF(AJ28=($BL$8*1000),"",IF(AJ28&lt;($BL$8*1000),($BL$8*1000/AJ28*BF28)-BF32,BF28-$BF$15)))</f>
        <v/>
      </c>
      <c r="BJ28" s="31"/>
      <c r="BK28" s="31"/>
      <c r="BL28" s="30" t="str">
        <f t="shared" si="7"/>
        <v/>
      </c>
      <c r="BM28" s="30"/>
      <c r="BN28" s="30"/>
      <c r="BO28" s="42" t="str">
        <f t="shared" si="5"/>
        <v/>
      </c>
      <c r="BP28" s="42"/>
      <c r="BQ28" s="42"/>
      <c r="BR28" s="32">
        <f t="shared" si="2"/>
        <v>14.813888888888888</v>
      </c>
      <c r="BS28" s="32"/>
      <c r="BT28" s="32"/>
    </row>
    <row r="29" spans="6:72" ht="15" customHeight="1" thickBot="1">
      <c r="F29" s="1" t="s">
        <v>72</v>
      </c>
      <c r="AC29" s="106" t="str">
        <f t="shared" si="0"/>
        <v>TRILOCK 6082-</v>
      </c>
      <c r="AD29" s="107"/>
      <c r="AE29" s="107"/>
      <c r="AF29" s="107"/>
      <c r="AG29" s="107"/>
      <c r="AH29" s="107"/>
      <c r="AI29" s="107"/>
      <c r="AJ29" s="108">
        <v>5000</v>
      </c>
      <c r="AK29" s="109"/>
      <c r="AL29" s="93">
        <v>60302368</v>
      </c>
      <c r="AM29" s="49">
        <v>60306530</v>
      </c>
      <c r="AN29" s="49">
        <v>60306530</v>
      </c>
      <c r="AO29" s="49">
        <v>60306530</v>
      </c>
      <c r="AP29" s="49">
        <v>60306530</v>
      </c>
      <c r="AQ29" s="57">
        <f t="shared" si="6"/>
        <v>16.572222222222223</v>
      </c>
      <c r="AR29" s="49"/>
      <c r="AS29" s="49"/>
      <c r="AT29" s="65"/>
      <c r="AU29" s="4"/>
      <c r="AW29" s="28"/>
      <c r="AX29" s="28"/>
      <c r="AY29" s="28"/>
      <c r="AZ29" s="28">
        <v>16.7</v>
      </c>
      <c r="BA29" s="28"/>
      <c r="BB29" s="28"/>
      <c r="BC29" s="29">
        <f t="shared" si="1"/>
        <v>15.9779</v>
      </c>
      <c r="BD29" s="29"/>
      <c r="BE29" s="29"/>
      <c r="BF29" s="29"/>
      <c r="BG29" s="29"/>
      <c r="BH29" s="29"/>
      <c r="BI29" s="30" t="str">
        <f>IF(BF29="","",IF(AJ29=($BL$8*1000),"",IF(AJ29&lt;($BL$8*1000),($BL$8*1000/AJ29*BF29)-BF33,BF29-$BF$15)))</f>
        <v/>
      </c>
      <c r="BJ29" s="31"/>
      <c r="BK29" s="31"/>
      <c r="BL29" s="30" t="str">
        <f t="shared" si="7"/>
        <v/>
      </c>
      <c r="BM29" s="30"/>
      <c r="BN29" s="30"/>
      <c r="BO29" s="42" t="str">
        <f t="shared" si="5"/>
        <v/>
      </c>
      <c r="BP29" s="42"/>
      <c r="BQ29" s="42"/>
      <c r="BR29" s="32">
        <f t="shared" si="2"/>
        <v>16.572222222222223</v>
      </c>
      <c r="BS29" s="32"/>
      <c r="BT29" s="32"/>
    </row>
    <row r="30" spans="29:72" ht="15" customHeight="1">
      <c r="AC30" s="22"/>
      <c r="AD30" s="22"/>
      <c r="AE30" s="22"/>
      <c r="AF30" s="22"/>
      <c r="AG30" s="22"/>
      <c r="AH30" s="22"/>
      <c r="AI30" s="22"/>
      <c r="AJ30" s="23"/>
      <c r="AK30" s="23"/>
      <c r="AL30" s="21"/>
      <c r="AM30" s="21"/>
      <c r="AN30" s="21"/>
      <c r="AO30" s="21"/>
      <c r="AP30" s="21"/>
      <c r="AQ30" s="24"/>
      <c r="AR30" s="21"/>
      <c r="AS30" s="21"/>
      <c r="AT30" s="21"/>
      <c r="AU30" s="20"/>
      <c r="AW30" s="14"/>
      <c r="AX30" s="14"/>
      <c r="AY30" s="14"/>
      <c r="AZ30" s="14"/>
      <c r="BA30" s="14"/>
      <c r="BB30" s="14"/>
      <c r="BC30" s="15"/>
      <c r="BD30" s="15"/>
      <c r="BE30" s="15"/>
      <c r="BF30" s="15"/>
      <c r="BG30" s="15"/>
      <c r="BH30" s="15"/>
      <c r="BI30" s="16"/>
      <c r="BJ30" s="17"/>
      <c r="BK30" s="17"/>
      <c r="BL30" s="16"/>
      <c r="BM30" s="16"/>
      <c r="BN30" s="16"/>
      <c r="BO30" s="19"/>
      <c r="BP30" s="19"/>
      <c r="BQ30" s="19"/>
      <c r="BR30" s="18"/>
      <c r="BS30" s="18"/>
      <c r="BT30" s="18"/>
    </row>
    <row r="31" spans="29:72" ht="15" customHeight="1">
      <c r="AC31" s="22"/>
      <c r="AD31" s="22"/>
      <c r="AE31" s="22"/>
      <c r="AF31" s="22"/>
      <c r="AG31" s="22"/>
      <c r="AH31" s="22"/>
      <c r="AI31" s="22"/>
      <c r="AJ31" s="23"/>
      <c r="AK31" s="23"/>
      <c r="AL31" s="21"/>
      <c r="AM31" s="21"/>
      <c r="AN31" s="21"/>
      <c r="AO31" s="21"/>
      <c r="AP31" s="21"/>
      <c r="AQ31" s="24"/>
      <c r="AR31" s="21"/>
      <c r="AS31" s="21"/>
      <c r="AT31" s="21"/>
      <c r="AU31" s="20"/>
      <c r="AW31" s="14"/>
      <c r="AX31" s="14"/>
      <c r="AY31" s="14"/>
      <c r="AZ31" s="14"/>
      <c r="BA31" s="14"/>
      <c r="BB31" s="14"/>
      <c r="BC31" s="15"/>
      <c r="BD31" s="15"/>
      <c r="BE31" s="15"/>
      <c r="BF31" s="15"/>
      <c r="BG31" s="15"/>
      <c r="BH31" s="15"/>
      <c r="BI31" s="16"/>
      <c r="BJ31" s="17"/>
      <c r="BK31" s="17"/>
      <c r="BL31" s="16"/>
      <c r="BM31" s="16"/>
      <c r="BN31" s="16"/>
      <c r="BO31" s="19"/>
      <c r="BP31" s="19"/>
      <c r="BQ31" s="19"/>
      <c r="BR31" s="18"/>
      <c r="BS31" s="18"/>
      <c r="BT31" s="18"/>
    </row>
    <row r="32" spans="1:70" s="9" customFormat="1" ht="15" customHeight="1">
      <c r="A32" s="2" t="s">
        <v>5</v>
      </c>
      <c r="AW32" s="110"/>
      <c r="AX32" s="110"/>
      <c r="AY32" s="110"/>
      <c r="AZ32" s="111"/>
      <c r="BA32" s="111"/>
      <c r="BB32" s="111"/>
      <c r="BC32" s="110"/>
      <c r="BD32" s="110"/>
      <c r="BE32" s="110"/>
      <c r="BF32" s="111"/>
      <c r="BG32" s="111"/>
      <c r="BH32" s="111"/>
      <c r="BI32" s="111"/>
      <c r="BJ32" s="111"/>
      <c r="BK32" s="111"/>
      <c r="BL32" s="30">
        <f>AVERAGE(BL16:BN29)</f>
        <v>1.7583333333333333</v>
      </c>
      <c r="BM32" s="30"/>
      <c r="BN32" s="30"/>
      <c r="BO32" s="30">
        <f>AVERAGE(BO15:BQ29)</f>
        <v>0.7472222222222222</v>
      </c>
      <c r="BP32" s="30"/>
      <c r="BQ32" s="30"/>
      <c r="BR32" s="112"/>
    </row>
    <row r="33" spans="1:84" s="9" customFormat="1" ht="15" customHeight="1">
      <c r="A33" s="113" t="s">
        <v>6</v>
      </c>
      <c r="B33" s="113"/>
      <c r="C33" s="113"/>
      <c r="D33" s="113"/>
      <c r="E33" s="113"/>
      <c r="F33" s="113"/>
      <c r="G33" s="113"/>
      <c r="H33" s="90" t="s">
        <v>71</v>
      </c>
      <c r="AW33" s="88"/>
      <c r="AX33" s="88"/>
      <c r="AY33" s="88"/>
      <c r="AZ33" s="114">
        <f>SUM(AZ11:BB29)</f>
        <v>113.73</v>
      </c>
      <c r="BA33" s="115"/>
      <c r="BB33" s="115"/>
      <c r="BC33" s="88"/>
      <c r="BD33" s="88"/>
      <c r="BE33" s="88"/>
      <c r="BF33" s="114">
        <f>SUM(BF16:BH29)</f>
        <v>12.05</v>
      </c>
      <c r="BG33" s="115"/>
      <c r="BH33" s="115"/>
      <c r="BI33" s="114">
        <f>SUM(BI16:BK29)</f>
        <v>7.05</v>
      </c>
      <c r="BJ33" s="115"/>
      <c r="BK33" s="115"/>
      <c r="BL33" s="114">
        <f>BI33/((IF(OR(($BL$8*1000)&gt;=AJ10,BL11=""),0,AJ10)+IF(OR(($BL$8*1000)&gt;=AJ12,BL12=""),0,AJ12)+IF(OR(($BL$8*1000)&gt;=AJ15,BL15=""),0,AJ15)+IF(OR(($BL$8*1000)&gt;=AJ16,BL16=""),0,AJ16)+IF(OR(($BL$8*1000)&gt;=AJ17,BL17=""),0,AJ17)+IF(OR(($BL$8*1000)&gt;=AJ19,BL19=""),0,AJ19)+IF(OR(($BL$8*1000)&gt;=AJ20,BL20=""),0,AJ20)+IF(OR(($BL$8*1000)&gt;=AJ21,BL21=""),0,AJ21)+IF(OR(($BL$8*1000)&gt;=AJ22,BL22=""),0,AJ22)+IF(OR(($BL$8*1000)&gt;=AJ23,BL23=""),0,AJ23)+IF(OR(($BL$8*1000)&gt;=AJ24,BL24=""),0,AJ24)+IF(OR(($BL$8*1000)&gt;=AJ25,BL25=""),0,AJ25)+IF(OR(($BL$8*1000)&gt;=AJ26,BL26=""),0,AJ26)+IF(OR(($BL$8*1000)&gt;=AJ27,BL27=""),0,AJ27)+IF(OR(($BL$8*1000)&gt;=AJ28,BL28=""),0,AJ28)+IF(OR(($BL$8*1000)&gt;=AJ29,BL29=""),0,AJ29))/1000)</f>
        <v>2.35</v>
      </c>
      <c r="BM33" s="114"/>
      <c r="BN33" s="114"/>
      <c r="BO33" s="115"/>
      <c r="BP33" s="115"/>
      <c r="BQ33" s="115"/>
      <c r="BR33" s="112"/>
      <c r="CD33" s="114"/>
      <c r="CE33" s="114"/>
      <c r="CF33" s="114"/>
    </row>
    <row r="34" spans="1:14" s="9" customFormat="1" ht="15" customHeight="1">
      <c r="A34" s="113" t="s">
        <v>7</v>
      </c>
      <c r="B34" s="113"/>
      <c r="C34" s="113"/>
      <c r="D34" s="113"/>
      <c r="E34" s="113"/>
      <c r="F34" s="113"/>
      <c r="G34" s="113"/>
      <c r="H34" s="91">
        <v>50</v>
      </c>
      <c r="I34" s="116" t="s">
        <v>11</v>
      </c>
      <c r="J34" s="116">
        <v>2</v>
      </c>
      <c r="K34" s="116"/>
      <c r="L34" s="116"/>
      <c r="M34" s="89" t="s">
        <v>12</v>
      </c>
      <c r="N34" s="89"/>
    </row>
    <row r="35" spans="1:69" s="9" customFormat="1" ht="15" customHeight="1">
      <c r="A35" s="113" t="s">
        <v>8</v>
      </c>
      <c r="B35" s="113"/>
      <c r="C35" s="113"/>
      <c r="D35" s="113"/>
      <c r="E35" s="113"/>
      <c r="F35" s="113"/>
      <c r="G35" s="113"/>
      <c r="H35" s="91">
        <v>16</v>
      </c>
      <c r="I35" s="116" t="s">
        <v>11</v>
      </c>
      <c r="J35" s="116">
        <v>2</v>
      </c>
      <c r="K35" s="116"/>
      <c r="L35" s="116"/>
      <c r="M35" s="89" t="s">
        <v>12</v>
      </c>
      <c r="N35" s="89"/>
      <c r="BF35" s="117">
        <v>60301905</v>
      </c>
      <c r="BG35" s="117"/>
      <c r="BH35" s="117"/>
      <c r="BI35" s="117"/>
      <c r="BJ35" s="117">
        <v>60301902</v>
      </c>
      <c r="BK35" s="117"/>
      <c r="BL35" s="117"/>
      <c r="BM35" s="117"/>
      <c r="BN35" s="117">
        <v>60301903</v>
      </c>
      <c r="BO35" s="117"/>
      <c r="BP35" s="117"/>
      <c r="BQ35" s="117"/>
    </row>
    <row r="36" spans="1:69" s="9" customFormat="1" ht="15" customHeight="1">
      <c r="A36" s="113" t="s">
        <v>9</v>
      </c>
      <c r="B36" s="113"/>
      <c r="C36" s="113"/>
      <c r="D36" s="113"/>
      <c r="E36" s="113"/>
      <c r="F36" s="113"/>
      <c r="G36" s="113"/>
      <c r="H36" s="9" t="str">
        <f>IF(MID(M3,1,1)="4","4x Verbindungskonus, 8x Zapfen, 8x Splint",IF(MID(M3,1,1)="3","3x Verbindungskonus, 6x Zapfen, 6x Splint",IF(MID(M3,1,1)="2","2x Verbindungskonus, 4x Zapfen, 4x Splint","1x Verbindungskonus, 2x Zapfen, 2x Splint")))</f>
        <v>3x Verbindungskonus, 6x Zapfen, 6x Splint</v>
      </c>
      <c r="AX36" s="117" t="s">
        <v>37</v>
      </c>
      <c r="AY36" s="117"/>
      <c r="AZ36" s="117"/>
      <c r="BA36" s="9" t="s">
        <v>40</v>
      </c>
      <c r="BF36" s="117" t="s">
        <v>41</v>
      </c>
      <c r="BG36" s="117"/>
      <c r="BH36" s="117"/>
      <c r="BI36" s="117"/>
      <c r="BJ36" s="117" t="s">
        <v>42</v>
      </c>
      <c r="BK36" s="117"/>
      <c r="BL36" s="117"/>
      <c r="BM36" s="117"/>
      <c r="BN36" s="117" t="s">
        <v>43</v>
      </c>
      <c r="BO36" s="117"/>
      <c r="BP36" s="117"/>
      <c r="BQ36" s="117"/>
    </row>
    <row r="37" spans="1:69" s="9" customFormat="1" ht="15" customHeight="1">
      <c r="A37" s="113" t="s">
        <v>10</v>
      </c>
      <c r="B37" s="113"/>
      <c r="C37" s="113"/>
      <c r="D37" s="113"/>
      <c r="E37" s="113"/>
      <c r="F37" s="113"/>
      <c r="G37" s="113"/>
      <c r="H37" s="92">
        <f>AX41</f>
        <v>60301895</v>
      </c>
      <c r="I37" s="92"/>
      <c r="J37" s="92"/>
      <c r="K37" s="92"/>
      <c r="L37" s="92"/>
      <c r="M37" s="92"/>
      <c r="BC37" s="117" t="s">
        <v>39</v>
      </c>
      <c r="BD37" s="117"/>
      <c r="BE37" s="117"/>
      <c r="BF37" s="117" t="s">
        <v>39</v>
      </c>
      <c r="BG37" s="117"/>
      <c r="BH37" s="117"/>
      <c r="BI37" s="117"/>
      <c r="BJ37" s="117" t="s">
        <v>39</v>
      </c>
      <c r="BK37" s="117"/>
      <c r="BL37" s="117"/>
      <c r="BM37" s="117"/>
      <c r="BN37" s="117" t="s">
        <v>39</v>
      </c>
      <c r="BO37" s="117"/>
      <c r="BP37" s="117"/>
      <c r="BQ37" s="117"/>
    </row>
    <row r="38" spans="55:69" ht="15" customHeight="1" thickBot="1">
      <c r="BC38" s="4"/>
      <c r="BD38" s="4"/>
      <c r="BE38" s="4"/>
      <c r="BF38" s="45">
        <v>146</v>
      </c>
      <c r="BG38" s="45"/>
      <c r="BH38" s="45"/>
      <c r="BI38" s="45"/>
      <c r="BJ38" s="45">
        <v>44</v>
      </c>
      <c r="BK38" s="45"/>
      <c r="BL38" s="45"/>
      <c r="BM38" s="45"/>
      <c r="BN38" s="45">
        <v>4</v>
      </c>
      <c r="BO38" s="45"/>
      <c r="BP38" s="45"/>
      <c r="BQ38" s="45"/>
    </row>
    <row r="39" spans="1:69" ht="15" customHeight="1">
      <c r="A39" s="46" t="str">
        <f>CONCATENATE("Lasttabelle ",M1,":")</f>
        <v>Lasttabelle TRILOCK 6082:</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8"/>
      <c r="AX39" s="50"/>
      <c r="AY39" s="50"/>
      <c r="AZ39" s="50"/>
      <c r="BA39" s="50"/>
      <c r="BB39" s="4" t="s">
        <v>57</v>
      </c>
      <c r="BC39" s="45"/>
      <c r="BD39" s="45"/>
      <c r="BE39" s="45"/>
      <c r="BF39" s="45"/>
      <c r="BG39" s="45"/>
      <c r="BH39" s="45"/>
      <c r="BI39" s="45"/>
      <c r="BJ39" s="45"/>
      <c r="BK39" s="45"/>
      <c r="BL39" s="45"/>
      <c r="BM39" s="45"/>
      <c r="BN39" s="45"/>
      <c r="BO39" s="45"/>
      <c r="BP39" s="45"/>
      <c r="BQ39" s="45"/>
    </row>
    <row r="40" spans="1:69" ht="15" customHeight="1">
      <c r="A40" s="59" t="s">
        <v>13</v>
      </c>
      <c r="B40" s="25"/>
      <c r="C40" s="25"/>
      <c r="D40" s="25"/>
      <c r="E40" s="25"/>
      <c r="F40" s="25" t="s">
        <v>14</v>
      </c>
      <c r="G40" s="25"/>
      <c r="H40" s="25"/>
      <c r="I40" s="25"/>
      <c r="J40" s="25"/>
      <c r="K40" s="13"/>
      <c r="L40" s="13"/>
      <c r="M40" s="25" t="s">
        <v>15</v>
      </c>
      <c r="N40" s="25"/>
      <c r="O40" s="25"/>
      <c r="P40" s="25"/>
      <c r="Q40" s="25"/>
      <c r="R40" s="25" t="s">
        <v>16</v>
      </c>
      <c r="S40" s="25"/>
      <c r="T40" s="25"/>
      <c r="U40" s="25"/>
      <c r="V40" s="25"/>
      <c r="W40" s="13"/>
      <c r="X40" s="13"/>
      <c r="Y40" s="25" t="s">
        <v>15</v>
      </c>
      <c r="Z40" s="25"/>
      <c r="AA40" s="25"/>
      <c r="AB40" s="25"/>
      <c r="AC40" s="27"/>
      <c r="AX40" s="50" t="s">
        <v>38</v>
      </c>
      <c r="AY40" s="50"/>
      <c r="AZ40" s="50"/>
      <c r="BA40" s="50"/>
      <c r="BB40" s="4" t="s">
        <v>54</v>
      </c>
      <c r="BC40" s="45"/>
      <c r="BD40" s="45"/>
      <c r="BE40" s="45"/>
      <c r="BF40" s="45"/>
      <c r="BG40" s="45"/>
      <c r="BH40" s="45"/>
      <c r="BI40" s="45"/>
      <c r="BJ40" s="45"/>
      <c r="BK40" s="45"/>
      <c r="BL40" s="45"/>
      <c r="BM40" s="45"/>
      <c r="BN40" s="45"/>
      <c r="BO40" s="45"/>
      <c r="BP40" s="45"/>
      <c r="BQ40" s="45"/>
    </row>
    <row r="41" spans="1:69" ht="15" customHeight="1">
      <c r="A41" s="59" t="s">
        <v>17</v>
      </c>
      <c r="B41" s="25"/>
      <c r="C41" s="25"/>
      <c r="D41" s="25"/>
      <c r="E41" s="25"/>
      <c r="F41" s="25" t="s">
        <v>3</v>
      </c>
      <c r="G41" s="25"/>
      <c r="H41" s="25"/>
      <c r="I41" s="25"/>
      <c r="J41" s="25"/>
      <c r="K41" s="25" t="s">
        <v>70</v>
      </c>
      <c r="L41" s="25"/>
      <c r="M41" s="25" t="s">
        <v>18</v>
      </c>
      <c r="N41" s="25"/>
      <c r="O41" s="25"/>
      <c r="P41" s="25"/>
      <c r="Q41" s="25"/>
      <c r="R41" s="25" t="s">
        <v>19</v>
      </c>
      <c r="S41" s="25"/>
      <c r="T41" s="25"/>
      <c r="U41" s="25"/>
      <c r="V41" s="25"/>
      <c r="W41" s="25" t="s">
        <v>70</v>
      </c>
      <c r="X41" s="25"/>
      <c r="Y41" s="25" t="s">
        <v>18</v>
      </c>
      <c r="Z41" s="25"/>
      <c r="AA41" s="25"/>
      <c r="AB41" s="25"/>
      <c r="AC41" s="27"/>
      <c r="AX41" s="50">
        <v>60301895</v>
      </c>
      <c r="AY41" s="50"/>
      <c r="AZ41" s="50"/>
      <c r="BA41" s="50"/>
      <c r="BB41" s="4" t="s">
        <v>55</v>
      </c>
      <c r="BC41" s="45">
        <v>722.1</v>
      </c>
      <c r="BD41" s="45"/>
      <c r="BE41" s="45"/>
      <c r="BF41" s="45">
        <v>439.2</v>
      </c>
      <c r="BG41" s="45"/>
      <c r="BH41" s="45"/>
      <c r="BI41" s="45"/>
      <c r="BJ41" s="45">
        <v>265.1</v>
      </c>
      <c r="BK41" s="45"/>
      <c r="BL41" s="45"/>
      <c r="BM41" s="45"/>
      <c r="BN41" s="45">
        <v>17.8</v>
      </c>
      <c r="BO41" s="45"/>
      <c r="BP41" s="45"/>
      <c r="BQ41" s="45"/>
    </row>
    <row r="42" spans="1:69" ht="15" customHeight="1">
      <c r="A42" s="59">
        <v>2</v>
      </c>
      <c r="B42" s="25"/>
      <c r="C42" s="25"/>
      <c r="D42" s="25"/>
      <c r="E42" s="25"/>
      <c r="F42" s="60">
        <f>K42/$B$54*1000</f>
        <v>717.6350662589194</v>
      </c>
      <c r="G42" s="60"/>
      <c r="H42" s="60"/>
      <c r="I42" s="60"/>
      <c r="J42" s="60"/>
      <c r="K42" s="25">
        <v>7.04</v>
      </c>
      <c r="L42" s="25">
        <v>2.23</v>
      </c>
      <c r="M42" s="61">
        <v>2.23</v>
      </c>
      <c r="N42" s="62">
        <v>2.23</v>
      </c>
      <c r="O42" s="62">
        <v>2.23</v>
      </c>
      <c r="P42" s="62">
        <v>2.23</v>
      </c>
      <c r="Q42" s="63">
        <v>2.23</v>
      </c>
      <c r="R42" s="60">
        <f>W42/$B$54*1000</f>
        <v>717.6350662589194</v>
      </c>
      <c r="S42" s="60"/>
      <c r="T42" s="60"/>
      <c r="U42" s="60"/>
      <c r="V42" s="60"/>
      <c r="W42" s="25">
        <v>7.04</v>
      </c>
      <c r="X42" s="25">
        <v>2.78</v>
      </c>
      <c r="Y42" s="26">
        <v>2.78</v>
      </c>
      <c r="Z42" s="26">
        <v>2.78</v>
      </c>
      <c r="AA42" s="26">
        <v>2.78</v>
      </c>
      <c r="AB42" s="26">
        <v>2.78</v>
      </c>
      <c r="AC42" s="64">
        <v>2.78</v>
      </c>
      <c r="AX42" s="50">
        <v>60302895</v>
      </c>
      <c r="AY42" s="50"/>
      <c r="AZ42" s="50"/>
      <c r="BA42" s="50"/>
      <c r="BB42" s="4" t="s">
        <v>56</v>
      </c>
      <c r="BC42" s="45">
        <v>962.8</v>
      </c>
      <c r="BD42" s="45"/>
      <c r="BE42" s="45"/>
      <c r="BF42" s="45">
        <v>585.6</v>
      </c>
      <c r="BG42" s="45"/>
      <c r="BH42" s="45"/>
      <c r="BI42" s="45"/>
      <c r="BJ42" s="45">
        <v>353.5</v>
      </c>
      <c r="BK42" s="45"/>
      <c r="BL42" s="45"/>
      <c r="BM42" s="45"/>
      <c r="BN42" s="45">
        <v>23.7</v>
      </c>
      <c r="BO42" s="45"/>
      <c r="BP42" s="45"/>
      <c r="BQ42" s="45"/>
    </row>
    <row r="43" spans="1:29" ht="15" customHeight="1">
      <c r="A43" s="59">
        <v>4</v>
      </c>
      <c r="B43" s="25"/>
      <c r="C43" s="25"/>
      <c r="D43" s="25"/>
      <c r="E43" s="25"/>
      <c r="F43" s="60">
        <f aca="true" t="shared" si="11" ref="F43:F51">K43/$B$54*1000</f>
        <v>358.8175331294597</v>
      </c>
      <c r="G43" s="60"/>
      <c r="H43" s="60"/>
      <c r="I43" s="60"/>
      <c r="J43" s="60"/>
      <c r="K43" s="25">
        <v>3.52</v>
      </c>
      <c r="L43" s="25">
        <v>8.9</v>
      </c>
      <c r="M43" s="61">
        <v>8.9</v>
      </c>
      <c r="N43" s="62">
        <v>8.9</v>
      </c>
      <c r="O43" s="62">
        <v>8.9</v>
      </c>
      <c r="P43" s="62">
        <v>8.9</v>
      </c>
      <c r="Q43" s="63">
        <v>8.9</v>
      </c>
      <c r="R43" s="60">
        <f aca="true" t="shared" si="12" ref="R43:R51">W43/$B$54*1000</f>
        <v>179.40876656472986</v>
      </c>
      <c r="S43" s="60"/>
      <c r="T43" s="60"/>
      <c r="U43" s="60"/>
      <c r="V43" s="60"/>
      <c r="W43" s="25">
        <v>1.76</v>
      </c>
      <c r="X43" s="25">
        <v>11.13</v>
      </c>
      <c r="Y43" s="26">
        <v>11.13</v>
      </c>
      <c r="Z43" s="26">
        <v>11.13</v>
      </c>
      <c r="AA43" s="26">
        <v>11.13</v>
      </c>
      <c r="AB43" s="26">
        <v>11.13</v>
      </c>
      <c r="AC43" s="64">
        <v>11.13</v>
      </c>
    </row>
    <row r="44" spans="1:29" ht="15" customHeight="1">
      <c r="A44" s="59">
        <v>6</v>
      </c>
      <c r="B44" s="25"/>
      <c r="C44" s="25"/>
      <c r="D44" s="25"/>
      <c r="E44" s="25"/>
      <c r="F44" s="60">
        <f t="shared" si="11"/>
        <v>239.55147808358817</v>
      </c>
      <c r="G44" s="60"/>
      <c r="H44" s="60"/>
      <c r="I44" s="60"/>
      <c r="J44" s="60"/>
      <c r="K44" s="25">
        <v>2.35</v>
      </c>
      <c r="L44" s="25">
        <v>20.03</v>
      </c>
      <c r="M44" s="61">
        <v>20.03</v>
      </c>
      <c r="N44" s="62">
        <v>20.03</v>
      </c>
      <c r="O44" s="62">
        <v>20.03</v>
      </c>
      <c r="P44" s="62">
        <v>20.03</v>
      </c>
      <c r="Q44" s="63">
        <v>20.03</v>
      </c>
      <c r="R44" s="60">
        <f t="shared" si="12"/>
        <v>79.51070336391437</v>
      </c>
      <c r="S44" s="60"/>
      <c r="T44" s="60"/>
      <c r="U44" s="60"/>
      <c r="V44" s="60"/>
      <c r="W44" s="25">
        <v>0.78</v>
      </c>
      <c r="X44" s="25">
        <v>25.03</v>
      </c>
      <c r="Y44" s="26">
        <v>25.03</v>
      </c>
      <c r="Z44" s="26">
        <v>25.03</v>
      </c>
      <c r="AA44" s="26">
        <v>25.03</v>
      </c>
      <c r="AB44" s="26">
        <v>25.03</v>
      </c>
      <c r="AC44" s="64">
        <v>25.03</v>
      </c>
    </row>
    <row r="45" spans="1:29" ht="15" customHeight="1">
      <c r="A45" s="59">
        <v>8</v>
      </c>
      <c r="B45" s="25"/>
      <c r="C45" s="25"/>
      <c r="D45" s="25"/>
      <c r="E45" s="25"/>
      <c r="F45" s="60">
        <f t="shared" si="11"/>
        <v>179.40876656472986</v>
      </c>
      <c r="G45" s="60"/>
      <c r="H45" s="60"/>
      <c r="I45" s="60"/>
      <c r="J45" s="60"/>
      <c r="K45" s="25">
        <v>1.76</v>
      </c>
      <c r="L45" s="25">
        <v>35.6</v>
      </c>
      <c r="M45" s="61">
        <v>35.6</v>
      </c>
      <c r="N45" s="62">
        <v>35.6</v>
      </c>
      <c r="O45" s="62">
        <v>35.6</v>
      </c>
      <c r="P45" s="62">
        <v>35.6</v>
      </c>
      <c r="Q45" s="63">
        <v>35.6</v>
      </c>
      <c r="R45" s="60">
        <f t="shared" si="12"/>
        <v>44.852191641182465</v>
      </c>
      <c r="S45" s="60"/>
      <c r="T45" s="60"/>
      <c r="U45" s="60"/>
      <c r="V45" s="60"/>
      <c r="W45" s="25">
        <v>0.44</v>
      </c>
      <c r="X45" s="25">
        <v>44.5</v>
      </c>
      <c r="Y45" s="26">
        <v>44.5</v>
      </c>
      <c r="Z45" s="26">
        <v>44.5</v>
      </c>
      <c r="AA45" s="26">
        <v>44.5</v>
      </c>
      <c r="AB45" s="26">
        <v>44.5</v>
      </c>
      <c r="AC45" s="64">
        <v>44.5</v>
      </c>
    </row>
    <row r="46" spans="1:29" ht="15" customHeight="1">
      <c r="A46" s="59">
        <v>10</v>
      </c>
      <c r="B46" s="25"/>
      <c r="C46" s="25"/>
      <c r="D46" s="25"/>
      <c r="E46" s="25"/>
      <c r="F46" s="60">
        <f t="shared" si="11"/>
        <v>143.7308868501529</v>
      </c>
      <c r="G46" s="60"/>
      <c r="H46" s="60"/>
      <c r="I46" s="60"/>
      <c r="J46" s="60"/>
      <c r="K46" s="25">
        <v>1.41</v>
      </c>
      <c r="L46" s="25">
        <v>55.63</v>
      </c>
      <c r="M46" s="61">
        <v>55.63</v>
      </c>
      <c r="N46" s="62">
        <v>55.63</v>
      </c>
      <c r="O46" s="62">
        <v>55.63</v>
      </c>
      <c r="P46" s="62">
        <v>55.63</v>
      </c>
      <c r="Q46" s="63">
        <v>55.63</v>
      </c>
      <c r="R46" s="60">
        <f t="shared" si="12"/>
        <v>28.54230377166157</v>
      </c>
      <c r="S46" s="60"/>
      <c r="T46" s="60"/>
      <c r="U46" s="60"/>
      <c r="V46" s="60"/>
      <c r="W46" s="25">
        <v>0.28</v>
      </c>
      <c r="X46" s="25">
        <v>69.53</v>
      </c>
      <c r="Y46" s="26">
        <v>69.53</v>
      </c>
      <c r="Z46" s="26">
        <v>69.53</v>
      </c>
      <c r="AA46" s="26">
        <v>69.53</v>
      </c>
      <c r="AB46" s="26">
        <v>69.53</v>
      </c>
      <c r="AC46" s="64">
        <v>69.53</v>
      </c>
    </row>
    <row r="47" spans="1:29" ht="15" customHeight="1">
      <c r="A47" s="59">
        <v>12</v>
      </c>
      <c r="B47" s="25"/>
      <c r="C47" s="25"/>
      <c r="D47" s="25"/>
      <c r="E47" s="25"/>
      <c r="F47" s="60">
        <f t="shared" si="11"/>
        <v>119.26605504587155</v>
      </c>
      <c r="G47" s="60"/>
      <c r="H47" s="60"/>
      <c r="I47" s="60"/>
      <c r="J47" s="60"/>
      <c r="K47" s="25">
        <v>1.17</v>
      </c>
      <c r="L47" s="25">
        <v>80.1</v>
      </c>
      <c r="M47" s="61">
        <v>80.1</v>
      </c>
      <c r="N47" s="62">
        <v>80.1</v>
      </c>
      <c r="O47" s="62">
        <v>80.1</v>
      </c>
      <c r="P47" s="62">
        <v>80.1</v>
      </c>
      <c r="Q47" s="63">
        <v>80.1</v>
      </c>
      <c r="R47" s="60">
        <f t="shared" si="12"/>
        <v>20.387359836901123</v>
      </c>
      <c r="S47" s="60"/>
      <c r="T47" s="60"/>
      <c r="U47" s="60"/>
      <c r="V47" s="60"/>
      <c r="W47" s="25">
        <v>0.2</v>
      </c>
      <c r="X47" s="25">
        <v>100.13</v>
      </c>
      <c r="Y47" s="26">
        <v>100.13</v>
      </c>
      <c r="Z47" s="26">
        <v>100.13</v>
      </c>
      <c r="AA47" s="26">
        <v>100.13</v>
      </c>
      <c r="AB47" s="26">
        <v>100.13</v>
      </c>
      <c r="AC47" s="64">
        <v>100.13</v>
      </c>
    </row>
    <row r="48" spans="1:29" ht="15" customHeight="1">
      <c r="A48" s="59">
        <v>14</v>
      </c>
      <c r="B48" s="25"/>
      <c r="C48" s="25"/>
      <c r="D48" s="25"/>
      <c r="E48" s="25"/>
      <c r="F48" s="60">
        <f t="shared" si="11"/>
        <v>102.95616717635066</v>
      </c>
      <c r="G48" s="60"/>
      <c r="H48" s="60"/>
      <c r="I48" s="60"/>
      <c r="J48" s="60"/>
      <c r="K48" s="25">
        <v>1.01</v>
      </c>
      <c r="L48" s="25">
        <v>109.03</v>
      </c>
      <c r="M48" s="61">
        <v>109.03</v>
      </c>
      <c r="N48" s="62">
        <v>109.03</v>
      </c>
      <c r="O48" s="62">
        <v>109.03</v>
      </c>
      <c r="P48" s="62">
        <v>109.03</v>
      </c>
      <c r="Q48" s="63">
        <v>109.03</v>
      </c>
      <c r="R48" s="60">
        <f t="shared" si="12"/>
        <v>14.271151885830784</v>
      </c>
      <c r="S48" s="60"/>
      <c r="T48" s="60"/>
      <c r="U48" s="60"/>
      <c r="V48" s="60"/>
      <c r="W48" s="25">
        <v>0.14</v>
      </c>
      <c r="X48" s="25">
        <v>136.29</v>
      </c>
      <c r="Y48" s="26">
        <v>136.29</v>
      </c>
      <c r="Z48" s="26">
        <v>136.29</v>
      </c>
      <c r="AA48" s="26">
        <v>136.29</v>
      </c>
      <c r="AB48" s="26">
        <v>136.29</v>
      </c>
      <c r="AC48" s="64">
        <v>136.29</v>
      </c>
    </row>
    <row r="49" spans="1:29" ht="15" customHeight="1" thickBot="1">
      <c r="A49" s="52">
        <v>16</v>
      </c>
      <c r="B49" s="49"/>
      <c r="C49" s="49"/>
      <c r="D49" s="49"/>
      <c r="E49" s="49"/>
      <c r="F49" s="53">
        <f t="shared" si="11"/>
        <v>89.70438328236493</v>
      </c>
      <c r="G49" s="53"/>
      <c r="H49" s="53"/>
      <c r="I49" s="53"/>
      <c r="J49" s="53"/>
      <c r="K49" s="49">
        <v>0.88</v>
      </c>
      <c r="L49" s="49">
        <v>142.4</v>
      </c>
      <c r="M49" s="54">
        <v>142.4</v>
      </c>
      <c r="N49" s="55">
        <v>142.4</v>
      </c>
      <c r="O49" s="55">
        <v>142.4</v>
      </c>
      <c r="P49" s="55">
        <v>142.4</v>
      </c>
      <c r="Q49" s="56">
        <v>142.4</v>
      </c>
      <c r="R49" s="53">
        <f t="shared" si="12"/>
        <v>11.213047910295616</v>
      </c>
      <c r="S49" s="53"/>
      <c r="T49" s="53"/>
      <c r="U49" s="53"/>
      <c r="V49" s="53"/>
      <c r="W49" s="49">
        <v>0.11</v>
      </c>
      <c r="X49" s="49">
        <v>178.01</v>
      </c>
      <c r="Y49" s="57">
        <v>178.01</v>
      </c>
      <c r="Z49" s="57">
        <v>178.01</v>
      </c>
      <c r="AA49" s="57">
        <v>178.01</v>
      </c>
      <c r="AB49" s="57">
        <v>178.01</v>
      </c>
      <c r="AC49" s="58">
        <v>178.01</v>
      </c>
    </row>
    <row r="50" spans="1:29" ht="15" customHeight="1" hidden="1">
      <c r="A50" s="45"/>
      <c r="B50" s="45"/>
      <c r="C50" s="45"/>
      <c r="D50" s="45"/>
      <c r="E50" s="45"/>
      <c r="F50" s="45">
        <f t="shared" si="11"/>
        <v>0</v>
      </c>
      <c r="G50" s="45"/>
      <c r="H50" s="45"/>
      <c r="I50" s="45"/>
      <c r="J50" s="45"/>
      <c r="K50" s="45"/>
      <c r="L50" s="45"/>
      <c r="M50" s="45"/>
      <c r="N50" s="45"/>
      <c r="O50" s="45"/>
      <c r="P50" s="45"/>
      <c r="Q50" s="45"/>
      <c r="R50" s="45">
        <f t="shared" si="12"/>
        <v>0</v>
      </c>
      <c r="S50" s="45"/>
      <c r="T50" s="45"/>
      <c r="U50" s="45"/>
      <c r="V50" s="45"/>
      <c r="W50" s="45"/>
      <c r="X50" s="45"/>
      <c r="Y50" s="45"/>
      <c r="Z50" s="45"/>
      <c r="AA50" s="45"/>
      <c r="AB50" s="45"/>
      <c r="AC50" s="45"/>
    </row>
    <row r="51" spans="1:29" ht="15" customHeight="1" hidden="1">
      <c r="A51" s="45"/>
      <c r="B51" s="45"/>
      <c r="C51" s="45"/>
      <c r="D51" s="45"/>
      <c r="E51" s="45"/>
      <c r="F51" s="45">
        <f t="shared" si="11"/>
        <v>0</v>
      </c>
      <c r="G51" s="45"/>
      <c r="H51" s="45"/>
      <c r="I51" s="45"/>
      <c r="J51" s="45"/>
      <c r="K51" s="45"/>
      <c r="L51" s="45"/>
      <c r="M51" s="45"/>
      <c r="N51" s="45"/>
      <c r="O51" s="45"/>
      <c r="P51" s="45"/>
      <c r="Q51" s="45"/>
      <c r="R51" s="45">
        <f t="shared" si="12"/>
        <v>0</v>
      </c>
      <c r="S51" s="45"/>
      <c r="T51" s="45"/>
      <c r="U51" s="45"/>
      <c r="V51" s="45"/>
      <c r="W51" s="45"/>
      <c r="X51" s="45"/>
      <c r="Y51" s="45"/>
      <c r="Z51" s="45"/>
      <c r="AA51" s="45"/>
      <c r="AB51" s="45"/>
      <c r="AC51" s="45"/>
    </row>
    <row r="53" spans="1:15" ht="15" customHeight="1">
      <c r="A53" s="2" t="s">
        <v>20</v>
      </c>
      <c r="B53" s="9"/>
      <c r="C53" s="9"/>
      <c r="D53" s="9"/>
      <c r="E53" s="9"/>
      <c r="F53" s="9"/>
      <c r="G53" s="9"/>
      <c r="H53" s="9"/>
      <c r="I53" s="10">
        <v>16</v>
      </c>
      <c r="J53" s="11" t="s">
        <v>21</v>
      </c>
      <c r="K53" s="12"/>
      <c r="L53" s="12"/>
      <c r="N53" s="11"/>
      <c r="O53" s="11"/>
    </row>
    <row r="54" spans="1:14" ht="15" customHeight="1" hidden="1">
      <c r="A54" s="3" t="s">
        <v>30</v>
      </c>
      <c r="B54" s="9">
        <v>9.81</v>
      </c>
      <c r="C54" s="9"/>
      <c r="D54" s="9"/>
      <c r="E54" s="9"/>
      <c r="F54" s="9"/>
      <c r="G54" s="9"/>
      <c r="H54" s="9"/>
      <c r="I54" s="9"/>
      <c r="J54" s="12"/>
      <c r="K54" s="12"/>
      <c r="L54" s="12"/>
      <c r="M54" s="10"/>
      <c r="N54" s="10"/>
    </row>
    <row r="56" spans="1:47" ht="15" customHeight="1">
      <c r="A56" s="80" t="str">
        <f>CONCATENATE("Die hier angegebene Belastbarkeit beruht auf Berechnungen nach EUROCODE 9. Diese Lasten berücksichtigen nicht das Eigengewicht des Trägers. Die Lasttabelle gilt nur für lineare Segmente des Traversensystems ALUTRUSS ",M1," ",M3,".")</f>
        <v>Die hier angegebene Belastbarkeit beruht auf Berechnungen nach EUROCODE 9. Diese Lasten berücksichtigen nicht das Eigengewicht des Trägers. Die Lasttabelle gilt nur für lineare Segmente des Traversensystems ALUTRUSS TRILOCK 6082 3-Punkt-Traverse.</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row>
    <row r="57" spans="1:47" ht="1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row>
    <row r="58" spans="1:47" ht="15" customHeight="1">
      <c r="A58" s="80" t="s">
        <v>22</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row>
    <row r="59" spans="1:47" ht="1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row>
    <row r="60" spans="1:47" ht="15" customHeight="1">
      <c r="A60" s="80" t="s">
        <v>23</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row>
    <row r="61" spans="1:47" ht="1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row>
    <row r="62" spans="1:47" ht="15" customHeight="1" hidden="1">
      <c r="A62" s="80" t="s">
        <v>26</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row>
    <row r="63" spans="1:47" ht="15" customHeight="1">
      <c r="A63" s="80" t="s">
        <v>24</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row>
    <row r="64" spans="1:47" ht="1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row>
    <row r="65" spans="1:47" ht="15" customHeight="1">
      <c r="A65" s="50" t="s">
        <v>25</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row>
    <row r="66" spans="1:47" ht="15" customHeight="1" hidden="1">
      <c r="A66" s="50" t="s">
        <v>27</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row>
    <row r="67" spans="1:47" ht="1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1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spans="1:47" ht="1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1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1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3" ht="15" customHeight="1">
      <c r="A73" s="1" t="s">
        <v>28</v>
      </c>
    </row>
    <row r="74" spans="1:4" ht="15" customHeight="1">
      <c r="A74" s="44">
        <v>43116</v>
      </c>
      <c r="B74" s="45"/>
      <c r="C74" s="45"/>
      <c r="D74" s="45"/>
    </row>
  </sheetData>
  <mergeCells count="409">
    <mergeCell ref="A56:AU57"/>
    <mergeCell ref="A62:AU62"/>
    <mergeCell ref="A63:AU64"/>
    <mergeCell ref="M1:AD2"/>
    <mergeCell ref="M3:AD4"/>
    <mergeCell ref="A58:AU59"/>
    <mergeCell ref="A60:AU61"/>
    <mergeCell ref="AJ21:AK21"/>
    <mergeCell ref="AL21:AP21"/>
    <mergeCell ref="AQ21:AT21"/>
    <mergeCell ref="AJ17:AK17"/>
    <mergeCell ref="AL17:AP17"/>
    <mergeCell ref="AQ17:AT17"/>
    <mergeCell ref="AJ19:AK19"/>
    <mergeCell ref="AL19:AP19"/>
    <mergeCell ref="AQ19:AT19"/>
    <mergeCell ref="AJ24:AK24"/>
    <mergeCell ref="AL24:AP24"/>
    <mergeCell ref="AQ24:AT24"/>
    <mergeCell ref="AJ25:AK25"/>
    <mergeCell ref="AL25:AP25"/>
    <mergeCell ref="AQ25:AT25"/>
    <mergeCell ref="AJ22:AK22"/>
    <mergeCell ref="AL22:AP22"/>
    <mergeCell ref="A65:AU65"/>
    <mergeCell ref="A66:AU66"/>
    <mergeCell ref="AC7:AT7"/>
    <mergeCell ref="AC8:AK8"/>
    <mergeCell ref="AL8:AP8"/>
    <mergeCell ref="AC9:AK9"/>
    <mergeCell ref="AL9:AP9"/>
    <mergeCell ref="AJ15:AK15"/>
    <mergeCell ref="AL15:AP15"/>
    <mergeCell ref="AQ15:AT15"/>
    <mergeCell ref="AJ16:AK16"/>
    <mergeCell ref="AL16:AP16"/>
    <mergeCell ref="AQ16:AT16"/>
    <mergeCell ref="AJ11:AK11"/>
    <mergeCell ref="AC10:AI10"/>
    <mergeCell ref="AC11:AI11"/>
    <mergeCell ref="AQ11:AT11"/>
    <mergeCell ref="AL11:AP11"/>
    <mergeCell ref="AJ10:AK10"/>
    <mergeCell ref="AJ20:AK20"/>
    <mergeCell ref="AL20:AP20"/>
    <mergeCell ref="AQ20:AT20"/>
    <mergeCell ref="AQ9:AT9"/>
    <mergeCell ref="AQ8:AT8"/>
    <mergeCell ref="AQ22:AT22"/>
    <mergeCell ref="AJ23:AK23"/>
    <mergeCell ref="AL23:AP23"/>
    <mergeCell ref="AQ23:AT23"/>
    <mergeCell ref="AJ28:AK28"/>
    <mergeCell ref="AL28:AP28"/>
    <mergeCell ref="AQ28:AT28"/>
    <mergeCell ref="AJ29:AK29"/>
    <mergeCell ref="AL29:AP29"/>
    <mergeCell ref="AQ29:AT29"/>
    <mergeCell ref="AJ26:AK26"/>
    <mergeCell ref="AL26:AP26"/>
    <mergeCell ref="AQ26:AT26"/>
    <mergeCell ref="AJ27:AK27"/>
    <mergeCell ref="AL27:AP27"/>
    <mergeCell ref="AQ27:AT27"/>
    <mergeCell ref="AC21:AI21"/>
    <mergeCell ref="AC22:AI22"/>
    <mergeCell ref="AC23:AI23"/>
    <mergeCell ref="AC24:AI24"/>
    <mergeCell ref="AC25:AI25"/>
    <mergeCell ref="AC15:AI15"/>
    <mergeCell ref="AC16:AI16"/>
    <mergeCell ref="AC17:AI17"/>
    <mergeCell ref="AC19:AI19"/>
    <mergeCell ref="AC20:AI20"/>
    <mergeCell ref="AC18:AI18"/>
    <mergeCell ref="AC26:AI26"/>
    <mergeCell ref="AC27:AI27"/>
    <mergeCell ref="AC28:AI28"/>
    <mergeCell ref="AC29:AI29"/>
    <mergeCell ref="A37:G37"/>
    <mergeCell ref="A36:G36"/>
    <mergeCell ref="A35:G35"/>
    <mergeCell ref="A34:G34"/>
    <mergeCell ref="A33:G33"/>
    <mergeCell ref="H37:M37"/>
    <mergeCell ref="M34:N34"/>
    <mergeCell ref="M35:N35"/>
    <mergeCell ref="Y41:AC41"/>
    <mergeCell ref="R41:V41"/>
    <mergeCell ref="M41:Q41"/>
    <mergeCell ref="F41:J41"/>
    <mergeCell ref="A41:E41"/>
    <mergeCell ref="A40:E40"/>
    <mergeCell ref="F40:J40"/>
    <mergeCell ref="M40:Q40"/>
    <mergeCell ref="R40:V40"/>
    <mergeCell ref="Y40:AC40"/>
    <mergeCell ref="A43:E43"/>
    <mergeCell ref="F43:J43"/>
    <mergeCell ref="M43:Q43"/>
    <mergeCell ref="R43:V43"/>
    <mergeCell ref="Y43:AC43"/>
    <mergeCell ref="A42:E42"/>
    <mergeCell ref="F42:J42"/>
    <mergeCell ref="M42:Q42"/>
    <mergeCell ref="R42:V42"/>
    <mergeCell ref="Y42:AC42"/>
    <mergeCell ref="A45:E45"/>
    <mergeCell ref="F45:J45"/>
    <mergeCell ref="M45:Q45"/>
    <mergeCell ref="R45:V45"/>
    <mergeCell ref="Y45:AC45"/>
    <mergeCell ref="W45:X45"/>
    <mergeCell ref="A44:E44"/>
    <mergeCell ref="F44:J44"/>
    <mergeCell ref="M44:Q44"/>
    <mergeCell ref="R44:V44"/>
    <mergeCell ref="Y44:AC44"/>
    <mergeCell ref="W44:X44"/>
    <mergeCell ref="A47:E47"/>
    <mergeCell ref="F47:J47"/>
    <mergeCell ref="M47:Q47"/>
    <mergeCell ref="R47:V47"/>
    <mergeCell ref="Y47:AC47"/>
    <mergeCell ref="W47:X47"/>
    <mergeCell ref="A46:E46"/>
    <mergeCell ref="F46:J46"/>
    <mergeCell ref="M46:Q46"/>
    <mergeCell ref="R46:V46"/>
    <mergeCell ref="Y46:AC46"/>
    <mergeCell ref="W46:X46"/>
    <mergeCell ref="A49:E49"/>
    <mergeCell ref="F49:J49"/>
    <mergeCell ref="M49:Q49"/>
    <mergeCell ref="R49:V49"/>
    <mergeCell ref="Y49:AC49"/>
    <mergeCell ref="W49:X49"/>
    <mergeCell ref="A48:E48"/>
    <mergeCell ref="F48:J48"/>
    <mergeCell ref="M48:Q48"/>
    <mergeCell ref="R48:V48"/>
    <mergeCell ref="Y48:AC48"/>
    <mergeCell ref="W48:X48"/>
    <mergeCell ref="F51:J51"/>
    <mergeCell ref="M51:Q51"/>
    <mergeCell ref="R51:V51"/>
    <mergeCell ref="Y51:AC51"/>
    <mergeCell ref="W51:X51"/>
    <mergeCell ref="A50:E50"/>
    <mergeCell ref="F50:J50"/>
    <mergeCell ref="M50:Q50"/>
    <mergeCell ref="R50:V50"/>
    <mergeCell ref="Y50:AC50"/>
    <mergeCell ref="W50:X50"/>
    <mergeCell ref="BC11:BE11"/>
    <mergeCell ref="BC12:BE12"/>
    <mergeCell ref="BC22:BE22"/>
    <mergeCell ref="BF22:BH22"/>
    <mergeCell ref="BC20:BE20"/>
    <mergeCell ref="BF20:BH20"/>
    <mergeCell ref="BC17:BE17"/>
    <mergeCell ref="BF17:BH17"/>
    <mergeCell ref="BI17:BK17"/>
    <mergeCell ref="BC15:BE15"/>
    <mergeCell ref="BF15:BH15"/>
    <mergeCell ref="BC19:BE19"/>
    <mergeCell ref="BF19:BH19"/>
    <mergeCell ref="BI19:BK19"/>
    <mergeCell ref="BC21:BE21"/>
    <mergeCell ref="BF21:BH21"/>
    <mergeCell ref="BI21:BK21"/>
    <mergeCell ref="AW25:AY25"/>
    <mergeCell ref="AZ25:BB25"/>
    <mergeCell ref="AW26:AY26"/>
    <mergeCell ref="AZ26:BB26"/>
    <mergeCell ref="AW27:AY27"/>
    <mergeCell ref="AZ27:BB27"/>
    <mergeCell ref="AW28:AY28"/>
    <mergeCell ref="AZ28:BB28"/>
    <mergeCell ref="AW29:AY29"/>
    <mergeCell ref="AZ29:BB29"/>
    <mergeCell ref="AW17:AY17"/>
    <mergeCell ref="AZ17:BB17"/>
    <mergeCell ref="AW19:AY19"/>
    <mergeCell ref="AZ19:BB19"/>
    <mergeCell ref="AW20:AY20"/>
    <mergeCell ref="AZ20:BB20"/>
    <mergeCell ref="AW22:AY22"/>
    <mergeCell ref="AZ22:BB22"/>
    <mergeCell ref="AW24:AY24"/>
    <mergeCell ref="AZ24:BB24"/>
    <mergeCell ref="AW21:AY21"/>
    <mergeCell ref="AZ21:BB21"/>
    <mergeCell ref="AZ8:BB8"/>
    <mergeCell ref="AW8:AY8"/>
    <mergeCell ref="AW9:AY9"/>
    <mergeCell ref="AZ9:BB9"/>
    <mergeCell ref="AZ11:BB11"/>
    <mergeCell ref="AW11:AY11"/>
    <mergeCell ref="AW12:AY12"/>
    <mergeCell ref="AZ12:BB12"/>
    <mergeCell ref="AW15:AY15"/>
    <mergeCell ref="AZ15:BB15"/>
    <mergeCell ref="BR8:BT8"/>
    <mergeCell ref="BR9:BT9"/>
    <mergeCell ref="BR11:BT11"/>
    <mergeCell ref="BO11:BQ11"/>
    <mergeCell ref="BL11:BN11"/>
    <mergeCell ref="BC24:BE24"/>
    <mergeCell ref="BC25:BE25"/>
    <mergeCell ref="BC26:BE26"/>
    <mergeCell ref="BC27:BE27"/>
    <mergeCell ref="BC8:BE8"/>
    <mergeCell ref="BO8:BQ8"/>
    <mergeCell ref="BO17:BQ17"/>
    <mergeCell ref="BR17:BT17"/>
    <mergeCell ref="BR19:BT19"/>
    <mergeCell ref="BI8:BK8"/>
    <mergeCell ref="BI9:BK9"/>
    <mergeCell ref="BL9:BN9"/>
    <mergeCell ref="BO9:BQ9"/>
    <mergeCell ref="BL8:BM8"/>
    <mergeCell ref="BF8:BH8"/>
    <mergeCell ref="BC9:BE9"/>
    <mergeCell ref="BF9:BH9"/>
    <mergeCell ref="BI11:BK11"/>
    <mergeCell ref="BF11:BH11"/>
    <mergeCell ref="AW16:AY16"/>
    <mergeCell ref="AZ16:BB16"/>
    <mergeCell ref="BC16:BE16"/>
    <mergeCell ref="BF16:BH16"/>
    <mergeCell ref="BI16:BK16"/>
    <mergeCell ref="BL16:BN16"/>
    <mergeCell ref="BO16:BQ16"/>
    <mergeCell ref="BR16:BT16"/>
    <mergeCell ref="BF12:BH12"/>
    <mergeCell ref="BI12:BK12"/>
    <mergeCell ref="BL12:BN12"/>
    <mergeCell ref="BO12:BQ12"/>
    <mergeCell ref="BR12:BT12"/>
    <mergeCell ref="AZ13:BB13"/>
    <mergeCell ref="BC13:BE13"/>
    <mergeCell ref="BF13:BH13"/>
    <mergeCell ref="BI13:BK13"/>
    <mergeCell ref="BL13:BN13"/>
    <mergeCell ref="BO13:BQ13"/>
    <mergeCell ref="BR13:BT13"/>
    <mergeCell ref="BL19:BN19"/>
    <mergeCell ref="BO19:BQ19"/>
    <mergeCell ref="BI15:BK15"/>
    <mergeCell ref="BL15:BN15"/>
    <mergeCell ref="BO15:BQ15"/>
    <mergeCell ref="BR15:BT15"/>
    <mergeCell ref="BL17:BN17"/>
    <mergeCell ref="BI20:BK20"/>
    <mergeCell ref="BL20:BN20"/>
    <mergeCell ref="BO20:BQ20"/>
    <mergeCell ref="BR20:BT20"/>
    <mergeCell ref="BO18:BQ18"/>
    <mergeCell ref="BR18:BT18"/>
    <mergeCell ref="BL21:BN21"/>
    <mergeCell ref="BO21:BQ21"/>
    <mergeCell ref="BR21:BT21"/>
    <mergeCell ref="BI22:BK22"/>
    <mergeCell ref="BL22:BN22"/>
    <mergeCell ref="BO22:BQ22"/>
    <mergeCell ref="BR22:BT22"/>
    <mergeCell ref="AW23:AY23"/>
    <mergeCell ref="AZ23:BB23"/>
    <mergeCell ref="BC23:BE23"/>
    <mergeCell ref="BF23:BH23"/>
    <mergeCell ref="BI23:BK23"/>
    <mergeCell ref="BL23:BN23"/>
    <mergeCell ref="BO23:BQ23"/>
    <mergeCell ref="BR23:BT23"/>
    <mergeCell ref="BF25:BH25"/>
    <mergeCell ref="BI25:BK25"/>
    <mergeCell ref="BL25:BN25"/>
    <mergeCell ref="BO25:BQ25"/>
    <mergeCell ref="BR25:BT25"/>
    <mergeCell ref="BF24:BH24"/>
    <mergeCell ref="BI24:BK24"/>
    <mergeCell ref="BL24:BN24"/>
    <mergeCell ref="BO24:BQ24"/>
    <mergeCell ref="BR24:BT24"/>
    <mergeCell ref="BR28:BT28"/>
    <mergeCell ref="BF27:BH27"/>
    <mergeCell ref="BI27:BK27"/>
    <mergeCell ref="BL27:BN27"/>
    <mergeCell ref="BO27:BQ27"/>
    <mergeCell ref="BR27:BT27"/>
    <mergeCell ref="BF26:BH26"/>
    <mergeCell ref="BI26:BK26"/>
    <mergeCell ref="BL26:BN26"/>
    <mergeCell ref="BO26:BQ26"/>
    <mergeCell ref="BR26:BT26"/>
    <mergeCell ref="BC29:BE29"/>
    <mergeCell ref="BF29:BH29"/>
    <mergeCell ref="BI29:BK29"/>
    <mergeCell ref="BL29:BN29"/>
    <mergeCell ref="BO29:BQ29"/>
    <mergeCell ref="BF28:BH28"/>
    <mergeCell ref="BI28:BK28"/>
    <mergeCell ref="BL28:BN28"/>
    <mergeCell ref="BO28:BQ28"/>
    <mergeCell ref="BC28:BE28"/>
    <mergeCell ref="BF38:BI38"/>
    <mergeCell ref="BR29:BT29"/>
    <mergeCell ref="BF33:BH33"/>
    <mergeCell ref="BF32:BH32"/>
    <mergeCell ref="BI32:BK32"/>
    <mergeCell ref="BL32:BN32"/>
    <mergeCell ref="BO32:BQ32"/>
    <mergeCell ref="BI33:BK33"/>
    <mergeCell ref="BL33:BN33"/>
    <mergeCell ref="BO33:BQ33"/>
    <mergeCell ref="AX36:AZ36"/>
    <mergeCell ref="BC37:BE37"/>
    <mergeCell ref="BC39:BE39"/>
    <mergeCell ref="BC40:BE40"/>
    <mergeCell ref="BC41:BE41"/>
    <mergeCell ref="BC42:BE42"/>
    <mergeCell ref="AZ32:BB32"/>
    <mergeCell ref="AZ33:BB33"/>
    <mergeCell ref="AX42:BA42"/>
    <mergeCell ref="AX39:BA39"/>
    <mergeCell ref="AX40:BA40"/>
    <mergeCell ref="AX41:BA41"/>
    <mergeCell ref="CD33:CF33"/>
    <mergeCell ref="BN40:BQ40"/>
    <mergeCell ref="BN41:BQ41"/>
    <mergeCell ref="BN42:BQ42"/>
    <mergeCell ref="BJ42:BM42"/>
    <mergeCell ref="BJ41:BM41"/>
    <mergeCell ref="BJ40:BM40"/>
    <mergeCell ref="BF35:BI35"/>
    <mergeCell ref="BF36:BI36"/>
    <mergeCell ref="BF37:BI37"/>
    <mergeCell ref="BJ35:BM35"/>
    <mergeCell ref="BJ36:BM36"/>
    <mergeCell ref="BJ37:BM37"/>
    <mergeCell ref="BN35:BQ35"/>
    <mergeCell ref="BN36:BQ36"/>
    <mergeCell ref="BN37:BQ37"/>
    <mergeCell ref="BF39:BI39"/>
    <mergeCell ref="BF40:BI40"/>
    <mergeCell ref="BF41:BI41"/>
    <mergeCell ref="BF42:BI42"/>
    <mergeCell ref="BN39:BQ39"/>
    <mergeCell ref="BJ39:BM39"/>
    <mergeCell ref="BN38:BQ38"/>
    <mergeCell ref="BJ38:BM38"/>
    <mergeCell ref="AJ12:AK12"/>
    <mergeCell ref="AJ13:AK13"/>
    <mergeCell ref="AC12:AI12"/>
    <mergeCell ref="AC13:AI13"/>
    <mergeCell ref="AW13:AY13"/>
    <mergeCell ref="AL12:AP12"/>
    <mergeCell ref="AQ12:AT12"/>
    <mergeCell ref="A74:D74"/>
    <mergeCell ref="A39:AC39"/>
    <mergeCell ref="K41:L41"/>
    <mergeCell ref="W41:X41"/>
    <mergeCell ref="K42:L42"/>
    <mergeCell ref="K43:L43"/>
    <mergeCell ref="K44:L44"/>
    <mergeCell ref="K45:L45"/>
    <mergeCell ref="K46:L46"/>
    <mergeCell ref="K47:L47"/>
    <mergeCell ref="K48:L48"/>
    <mergeCell ref="K49:L49"/>
    <mergeCell ref="K50:L50"/>
    <mergeCell ref="K51:L51"/>
    <mergeCell ref="W42:X42"/>
    <mergeCell ref="W43:X43"/>
    <mergeCell ref="A51:E51"/>
    <mergeCell ref="BR10:BT10"/>
    <mergeCell ref="AC14:AI14"/>
    <mergeCell ref="AJ14:AK14"/>
    <mergeCell ref="AL14:AP14"/>
    <mergeCell ref="AQ14:AT14"/>
    <mergeCell ref="AW14:AY14"/>
    <mergeCell ref="AZ14:BB14"/>
    <mergeCell ref="BC14:BE14"/>
    <mergeCell ref="BF14:BH14"/>
    <mergeCell ref="BI14:BK14"/>
    <mergeCell ref="BL14:BN14"/>
    <mergeCell ref="BO14:BQ14"/>
    <mergeCell ref="BR14:BT14"/>
    <mergeCell ref="AL10:AP10"/>
    <mergeCell ref="AQ10:AT10"/>
    <mergeCell ref="AW10:AY10"/>
    <mergeCell ref="AZ10:BB10"/>
    <mergeCell ref="BC10:BE10"/>
    <mergeCell ref="BF10:BH10"/>
    <mergeCell ref="BI10:BK10"/>
    <mergeCell ref="BL10:BN10"/>
    <mergeCell ref="BO10:BQ10"/>
    <mergeCell ref="AQ13:AT13"/>
    <mergeCell ref="AL13:AP13"/>
    <mergeCell ref="AJ18:AK18"/>
    <mergeCell ref="AL18:AP18"/>
    <mergeCell ref="AQ18:AT18"/>
    <mergeCell ref="AW18:AY18"/>
    <mergeCell ref="AZ18:BB18"/>
    <mergeCell ref="BC18:BE18"/>
    <mergeCell ref="BF18:BH18"/>
    <mergeCell ref="BI18:BK18"/>
    <mergeCell ref="BL18:BN18"/>
  </mergeCells>
  <printOptions/>
  <pageMargins left="0.7874015748031497" right="0.7874015748031497" top="0.7874015748031497" bottom="0.7874015748031497" header="0.31496062992125984" footer="0.31496062992125984"/>
  <pageSetup fitToWidth="2" horizontalDpi="600" verticalDpi="600" orientation="portrait" paperSize="9" scale="72" r:id="rId2"/>
  <colBreaks count="1" manualBreakCount="1">
    <brk id="47"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
  <sheetViews>
    <sheetView tabSelected="1" view="pageBreakPreview" zoomScale="120" zoomScaleSheetLayoutView="120" workbookViewId="0" topLeftCell="A1">
      <selection activeCell="T7" sqref="T7:AK29"/>
    </sheetView>
  </sheetViews>
  <sheetFormatPr defaultColWidth="2.7109375" defaultRowHeight="15"/>
  <cols>
    <col min="1" max="10" width="2.7109375" style="1" customWidth="1"/>
    <col min="11" max="16384" width="2.7109375" style="1" customWidth="1"/>
  </cols>
  <sheetData>
    <row r="1" spans="11:26" ht="15">
      <c r="K1" s="81" t="str">
        <f>Tabelle1!M1</f>
        <v>TRILOCK 6082</v>
      </c>
      <c r="L1" s="81"/>
      <c r="M1" s="81"/>
      <c r="N1" s="81"/>
      <c r="O1" s="81"/>
      <c r="P1" s="81"/>
      <c r="Q1" s="81"/>
      <c r="R1" s="81"/>
      <c r="S1" s="81"/>
      <c r="T1" s="81"/>
      <c r="U1" s="81"/>
      <c r="V1" s="81"/>
      <c r="W1" s="81"/>
      <c r="X1" s="81"/>
      <c r="Y1" s="81"/>
      <c r="Z1" s="81"/>
    </row>
    <row r="2" spans="11:26" ht="15">
      <c r="K2" s="81"/>
      <c r="L2" s="81"/>
      <c r="M2" s="81"/>
      <c r="N2" s="81"/>
      <c r="O2" s="81"/>
      <c r="P2" s="81"/>
      <c r="Q2" s="81"/>
      <c r="R2" s="81"/>
      <c r="S2" s="81"/>
      <c r="T2" s="81"/>
      <c r="U2" s="81"/>
      <c r="V2" s="81"/>
      <c r="W2" s="81"/>
      <c r="X2" s="81"/>
      <c r="Y2" s="81"/>
      <c r="Z2" s="81"/>
    </row>
    <row r="3" spans="11:26" ht="15">
      <c r="K3" s="81" t="s">
        <v>76</v>
      </c>
      <c r="L3" s="81"/>
      <c r="M3" s="81"/>
      <c r="N3" s="81"/>
      <c r="O3" s="81"/>
      <c r="P3" s="81"/>
      <c r="Q3" s="81"/>
      <c r="R3" s="81"/>
      <c r="S3" s="81"/>
      <c r="T3" s="81"/>
      <c r="U3" s="81"/>
      <c r="V3" s="81"/>
      <c r="W3" s="81"/>
      <c r="X3" s="81"/>
      <c r="Y3" s="81"/>
      <c r="Z3" s="81"/>
    </row>
    <row r="4" spans="11:26" ht="15">
      <c r="K4" s="81"/>
      <c r="L4" s="81"/>
      <c r="M4" s="81"/>
      <c r="N4" s="81"/>
      <c r="O4" s="81"/>
      <c r="P4" s="81"/>
      <c r="Q4" s="81"/>
      <c r="R4" s="81"/>
      <c r="S4" s="81"/>
      <c r="T4" s="81"/>
      <c r="U4" s="81"/>
      <c r="V4" s="81"/>
      <c r="W4" s="81"/>
      <c r="X4" s="81"/>
      <c r="Y4" s="81"/>
      <c r="Z4" s="81"/>
    </row>
    <row r="6" ht="15.75" thickBot="1"/>
    <row r="7" spans="20:37" ht="15">
      <c r="T7" s="66" t="s">
        <v>44</v>
      </c>
      <c r="U7" s="67"/>
      <c r="V7" s="67"/>
      <c r="W7" s="67"/>
      <c r="X7" s="67"/>
      <c r="Y7" s="67"/>
      <c r="Z7" s="67"/>
      <c r="AA7" s="67"/>
      <c r="AB7" s="67"/>
      <c r="AC7" s="67"/>
      <c r="AD7" s="67"/>
      <c r="AE7" s="67"/>
      <c r="AF7" s="67"/>
      <c r="AG7" s="67"/>
      <c r="AH7" s="67"/>
      <c r="AI7" s="67"/>
      <c r="AJ7" s="67"/>
      <c r="AK7" s="68"/>
    </row>
    <row r="8" spans="20:37" ht="15">
      <c r="T8" s="84" t="s">
        <v>45</v>
      </c>
      <c r="U8" s="78"/>
      <c r="V8" s="78"/>
      <c r="W8" s="78"/>
      <c r="X8" s="78"/>
      <c r="Y8" s="78"/>
      <c r="Z8" s="78"/>
      <c r="AA8" s="78"/>
      <c r="AB8" s="78"/>
      <c r="AC8" s="77" t="s">
        <v>46</v>
      </c>
      <c r="AD8" s="78"/>
      <c r="AE8" s="78"/>
      <c r="AF8" s="78"/>
      <c r="AG8" s="85"/>
      <c r="AH8" s="78" t="s">
        <v>47</v>
      </c>
      <c r="AI8" s="78"/>
      <c r="AJ8" s="78"/>
      <c r="AK8" s="79"/>
    </row>
    <row r="9" spans="20:37" ht="15">
      <c r="T9" s="72"/>
      <c r="U9" s="73"/>
      <c r="V9" s="73"/>
      <c r="W9" s="73"/>
      <c r="X9" s="73"/>
      <c r="Y9" s="73"/>
      <c r="Z9" s="73"/>
      <c r="AA9" s="73"/>
      <c r="AB9" s="73"/>
      <c r="AC9" s="75"/>
      <c r="AD9" s="73"/>
      <c r="AE9" s="73"/>
      <c r="AF9" s="73"/>
      <c r="AG9" s="74"/>
      <c r="AH9" s="73" t="s">
        <v>3</v>
      </c>
      <c r="AI9" s="73"/>
      <c r="AJ9" s="73"/>
      <c r="AK9" s="76"/>
    </row>
    <row r="10" spans="20:37" ht="15" hidden="1">
      <c r="T10" s="94" t="str">
        <f>Tabelle1!AC10</f>
        <v>TRILOCK 6082-</v>
      </c>
      <c r="U10" s="95"/>
      <c r="V10" s="95"/>
      <c r="W10" s="95"/>
      <c r="X10" s="95"/>
      <c r="Y10" s="95"/>
      <c r="Z10" s="95"/>
      <c r="AA10" s="96">
        <f>Tabelle1!AJ10</f>
        <v>200</v>
      </c>
      <c r="AB10" s="96"/>
      <c r="AC10" s="25" t="s">
        <v>29</v>
      </c>
      <c r="AD10" s="25" t="s">
        <v>29</v>
      </c>
      <c r="AE10" s="25" t="s">
        <v>29</v>
      </c>
      <c r="AF10" s="25" t="s">
        <v>29</v>
      </c>
      <c r="AG10" s="25" t="s">
        <v>29</v>
      </c>
      <c r="AH10" s="26">
        <f>Tabelle1!AQ10</f>
        <v>0.7472222222222222</v>
      </c>
      <c r="AI10" s="25"/>
      <c r="AJ10" s="25"/>
      <c r="AK10" s="27"/>
    </row>
    <row r="11" spans="20:37" ht="15">
      <c r="T11" s="33" t="str">
        <f>Tabelle1!AC11</f>
        <v>TRILOCK 6082-</v>
      </c>
      <c r="U11" s="34"/>
      <c r="V11" s="34"/>
      <c r="W11" s="34"/>
      <c r="X11" s="34"/>
      <c r="Y11" s="34"/>
      <c r="Z11" s="34"/>
      <c r="AA11" s="104">
        <f>Tabelle1!AJ11</f>
        <v>210</v>
      </c>
      <c r="AB11" s="35"/>
      <c r="AC11" s="38">
        <f>Tabelle1!AL11</f>
        <v>60302350</v>
      </c>
      <c r="AD11" s="25" t="s">
        <v>29</v>
      </c>
      <c r="AE11" s="25" t="s">
        <v>29</v>
      </c>
      <c r="AF11" s="25" t="s">
        <v>29</v>
      </c>
      <c r="AG11" s="25" t="s">
        <v>29</v>
      </c>
      <c r="AH11" s="26">
        <f>Tabelle1!AQ11</f>
        <v>1.4505555555555556</v>
      </c>
      <c r="AI11" s="25"/>
      <c r="AJ11" s="25"/>
      <c r="AK11" s="27"/>
    </row>
    <row r="12" spans="20:37" ht="15" customHeight="1" hidden="1">
      <c r="T12" s="105" t="str">
        <f>Tabelle1!AC12</f>
        <v>TRILOCK 6082-</v>
      </c>
      <c r="U12" s="97"/>
      <c r="V12" s="97"/>
      <c r="W12" s="97"/>
      <c r="X12" s="97"/>
      <c r="Y12" s="97"/>
      <c r="Z12" s="97"/>
      <c r="AA12" s="98">
        <f>Tabelle1!AJ12</f>
        <v>250</v>
      </c>
      <c r="AB12" s="98"/>
      <c r="AC12" s="38">
        <f>Tabelle1!AL12</f>
        <v>0</v>
      </c>
      <c r="AD12" s="25" t="s">
        <v>29</v>
      </c>
      <c r="AE12" s="25" t="s">
        <v>29</v>
      </c>
      <c r="AF12" s="25" t="s">
        <v>29</v>
      </c>
      <c r="AG12" s="25" t="s">
        <v>29</v>
      </c>
      <c r="AH12" s="26">
        <f>Tabelle1!AQ12</f>
        <v>1.4857222222222222</v>
      </c>
      <c r="AI12" s="25"/>
      <c r="AJ12" s="25"/>
      <c r="AK12" s="27"/>
    </row>
    <row r="13" spans="20:37" ht="15">
      <c r="T13" s="33" t="str">
        <f>Tabelle1!AC13</f>
        <v>TRILOCK 6082-</v>
      </c>
      <c r="U13" s="34"/>
      <c r="V13" s="34"/>
      <c r="W13" s="34"/>
      <c r="X13" s="34"/>
      <c r="Y13" s="34"/>
      <c r="Z13" s="34"/>
      <c r="AA13" s="104">
        <f>Tabelle1!AJ13</f>
        <v>290</v>
      </c>
      <c r="AB13" s="35"/>
      <c r="AC13" s="38">
        <f>Tabelle1!AL13</f>
        <v>60302353</v>
      </c>
      <c r="AD13" s="25" t="s">
        <v>29</v>
      </c>
      <c r="AE13" s="25" t="s">
        <v>29</v>
      </c>
      <c r="AF13" s="25" t="s">
        <v>29</v>
      </c>
      <c r="AG13" s="25" t="s">
        <v>29</v>
      </c>
      <c r="AH13" s="26">
        <f>Tabelle1!AQ13</f>
        <v>1.6263888888888889</v>
      </c>
      <c r="AI13" s="25"/>
      <c r="AJ13" s="25"/>
      <c r="AK13" s="27"/>
    </row>
    <row r="14" spans="20:37" ht="15" customHeight="1" hidden="1">
      <c r="T14" s="105" t="str">
        <f>Tabelle1!AC14</f>
        <v>TRILOCK 6082-</v>
      </c>
      <c r="U14" s="97"/>
      <c r="V14" s="97"/>
      <c r="W14" s="97"/>
      <c r="X14" s="97"/>
      <c r="Y14" s="97"/>
      <c r="Z14" s="97"/>
      <c r="AA14" s="98">
        <f>Tabelle1!AJ14</f>
        <v>300</v>
      </c>
      <c r="AB14" s="98"/>
      <c r="AC14" s="38">
        <f>Tabelle1!AL14</f>
        <v>0</v>
      </c>
      <c r="AD14" s="25" t="s">
        <v>29</v>
      </c>
      <c r="AE14" s="25" t="s">
        <v>29</v>
      </c>
      <c r="AF14" s="25" t="s">
        <v>29</v>
      </c>
      <c r="AG14" s="25" t="s">
        <v>29</v>
      </c>
      <c r="AH14" s="26">
        <f>Tabelle1!AQ14</f>
        <v>1.7670555555555554</v>
      </c>
      <c r="AI14" s="25"/>
      <c r="AJ14" s="25"/>
      <c r="AK14" s="27"/>
    </row>
    <row r="15" spans="20:37" ht="15">
      <c r="T15" s="33" t="str">
        <f>Tabelle1!AC15</f>
        <v>TRILOCK 6082-</v>
      </c>
      <c r="U15" s="34"/>
      <c r="V15" s="34"/>
      <c r="W15" s="34"/>
      <c r="X15" s="34"/>
      <c r="Y15" s="34"/>
      <c r="Z15" s="34"/>
      <c r="AA15" s="104">
        <f>Tabelle1!AJ15</f>
        <v>500</v>
      </c>
      <c r="AB15" s="35"/>
      <c r="AC15" s="38">
        <f>Tabelle1!AL15</f>
        <v>60302355</v>
      </c>
      <c r="AD15" s="25" t="s">
        <v>29</v>
      </c>
      <c r="AE15" s="25" t="s">
        <v>29</v>
      </c>
      <c r="AF15" s="25" t="s">
        <v>29</v>
      </c>
      <c r="AG15" s="25" t="s">
        <v>29</v>
      </c>
      <c r="AH15" s="26">
        <f>Tabelle1!AQ15</f>
        <v>1.8022222222222222</v>
      </c>
      <c r="AI15" s="25"/>
      <c r="AJ15" s="25"/>
      <c r="AK15" s="27"/>
    </row>
    <row r="16" spans="20:37" ht="15">
      <c r="T16" s="33" t="str">
        <f>Tabelle1!AC16</f>
        <v>TRILOCK 6082-</v>
      </c>
      <c r="U16" s="34"/>
      <c r="V16" s="34"/>
      <c r="W16" s="34"/>
      <c r="X16" s="34"/>
      <c r="Y16" s="34"/>
      <c r="Z16" s="34"/>
      <c r="AA16" s="104">
        <f>Tabelle1!AJ16</f>
        <v>710</v>
      </c>
      <c r="AB16" s="35"/>
      <c r="AC16" s="38">
        <f>Tabelle1!AL16</f>
        <v>60302357</v>
      </c>
      <c r="AD16" s="25" t="s">
        <v>29</v>
      </c>
      <c r="AE16" s="25" t="s">
        <v>29</v>
      </c>
      <c r="AF16" s="25" t="s">
        <v>29</v>
      </c>
      <c r="AG16" s="25" t="s">
        <v>29</v>
      </c>
      <c r="AH16" s="26">
        <f>Tabelle1!AQ16</f>
        <v>2.5055555555555555</v>
      </c>
      <c r="AI16" s="25"/>
      <c r="AJ16" s="25"/>
      <c r="AK16" s="27"/>
    </row>
    <row r="17" spans="20:37" ht="15" customHeight="1" hidden="1">
      <c r="T17" s="105" t="str">
        <f>Tabelle1!AC17</f>
        <v>TRILOCK 6082-</v>
      </c>
      <c r="U17" s="97"/>
      <c r="V17" s="97"/>
      <c r="W17" s="97"/>
      <c r="X17" s="97"/>
      <c r="Y17" s="97"/>
      <c r="Z17" s="97"/>
      <c r="AA17" s="98">
        <f>Tabelle1!AJ17</f>
        <v>750</v>
      </c>
      <c r="AB17" s="98"/>
      <c r="AC17" s="38">
        <f>Tabelle1!AL17</f>
        <v>60306502</v>
      </c>
      <c r="AD17" s="25" t="s">
        <v>29</v>
      </c>
      <c r="AE17" s="25" t="s">
        <v>29</v>
      </c>
      <c r="AF17" s="25" t="s">
        <v>29</v>
      </c>
      <c r="AG17" s="25" t="s">
        <v>29</v>
      </c>
      <c r="AH17" s="26">
        <f>Tabelle1!AQ17</f>
        <v>3.2440555555555552</v>
      </c>
      <c r="AI17" s="25"/>
      <c r="AJ17" s="25"/>
      <c r="AK17" s="27"/>
    </row>
    <row r="18" spans="20:37" ht="15" customHeight="1" hidden="1">
      <c r="T18" s="105" t="str">
        <f>Tabelle1!AC18</f>
        <v>TRILOCK 6082-</v>
      </c>
      <c r="U18" s="97"/>
      <c r="V18" s="97"/>
      <c r="W18" s="97"/>
      <c r="X18" s="97"/>
      <c r="Y18" s="97"/>
      <c r="Z18" s="97"/>
      <c r="AA18" s="98">
        <f>Tabelle1!AJ18</f>
        <v>800</v>
      </c>
      <c r="AB18" s="98"/>
      <c r="AC18" s="38">
        <f>Tabelle1!AL18</f>
        <v>0</v>
      </c>
      <c r="AD18" s="25" t="s">
        <v>29</v>
      </c>
      <c r="AE18" s="25" t="s">
        <v>29</v>
      </c>
      <c r="AF18" s="25" t="s">
        <v>29</v>
      </c>
      <c r="AG18" s="25" t="s">
        <v>29</v>
      </c>
      <c r="AH18" s="26">
        <f>Tabelle1!AQ18</f>
        <v>3.3847222222222224</v>
      </c>
      <c r="AI18" s="25"/>
      <c r="AJ18" s="25"/>
      <c r="AK18" s="27"/>
    </row>
    <row r="19" spans="20:37" ht="15" customHeight="1" hidden="1">
      <c r="T19" s="105" t="str">
        <f>Tabelle1!AC19</f>
        <v>TRILOCK 6082-</v>
      </c>
      <c r="U19" s="97"/>
      <c r="V19" s="97"/>
      <c r="W19" s="97"/>
      <c r="X19" s="97"/>
      <c r="Y19" s="97"/>
      <c r="Z19" s="97"/>
      <c r="AA19" s="98">
        <f>Tabelle1!AJ19</f>
        <v>875</v>
      </c>
      <c r="AB19" s="98"/>
      <c r="AC19" s="38">
        <f>Tabelle1!AL19</f>
        <v>60306503</v>
      </c>
      <c r="AD19" s="25" t="s">
        <v>29</v>
      </c>
      <c r="AE19" s="25" t="s">
        <v>29</v>
      </c>
      <c r="AF19" s="25" t="s">
        <v>29</v>
      </c>
      <c r="AG19" s="25" t="s">
        <v>29</v>
      </c>
      <c r="AH19" s="26">
        <f>Tabelle1!AQ19</f>
        <v>3.5605555555555557</v>
      </c>
      <c r="AI19" s="25"/>
      <c r="AJ19" s="25"/>
      <c r="AK19" s="27"/>
    </row>
    <row r="20" spans="20:37" ht="15">
      <c r="T20" s="33" t="str">
        <f>Tabelle1!AC20</f>
        <v>TRILOCK 6082-</v>
      </c>
      <c r="U20" s="34"/>
      <c r="V20" s="34"/>
      <c r="W20" s="34"/>
      <c r="X20" s="34"/>
      <c r="Y20" s="34"/>
      <c r="Z20" s="34"/>
      <c r="AA20" s="104">
        <f>Tabelle1!AJ20</f>
        <v>1000</v>
      </c>
      <c r="AB20" s="35"/>
      <c r="AC20" s="38">
        <f>Tabelle1!AL20</f>
        <v>60302358</v>
      </c>
      <c r="AD20" s="25" t="s">
        <v>29</v>
      </c>
      <c r="AE20" s="25" t="s">
        <v>29</v>
      </c>
      <c r="AF20" s="25" t="s">
        <v>29</v>
      </c>
      <c r="AG20" s="25" t="s">
        <v>29</v>
      </c>
      <c r="AH20" s="26">
        <f>Tabelle1!AQ20</f>
        <v>3.8243055555555556</v>
      </c>
      <c r="AI20" s="25"/>
      <c r="AJ20" s="25"/>
      <c r="AK20" s="27"/>
    </row>
    <row r="21" spans="20:37" ht="15" customHeight="1" hidden="1">
      <c r="T21" s="105" t="str">
        <f>Tabelle1!AC21</f>
        <v>TRILOCK 6082-</v>
      </c>
      <c r="U21" s="97"/>
      <c r="V21" s="97"/>
      <c r="W21" s="97"/>
      <c r="X21" s="97"/>
      <c r="Y21" s="97"/>
      <c r="Z21" s="97"/>
      <c r="AA21" s="98">
        <f>Tabelle1!AJ21</f>
        <v>1250</v>
      </c>
      <c r="AB21" s="98"/>
      <c r="AC21" s="38">
        <f>Tabelle1!AL21</f>
        <v>60306506</v>
      </c>
      <c r="AD21" s="25" t="s">
        <v>29</v>
      </c>
      <c r="AE21" s="25" t="s">
        <v>29</v>
      </c>
      <c r="AF21" s="25" t="s">
        <v>29</v>
      </c>
      <c r="AG21" s="25" t="s">
        <v>29</v>
      </c>
      <c r="AH21" s="26">
        <f>Tabelle1!AQ21</f>
        <v>4.263888888888889</v>
      </c>
      <c r="AI21" s="25"/>
      <c r="AJ21" s="25"/>
      <c r="AK21" s="27"/>
    </row>
    <row r="22" spans="20:37" ht="15">
      <c r="T22" s="33" t="str">
        <f>Tabelle1!AC22</f>
        <v>TRILOCK 6082-</v>
      </c>
      <c r="U22" s="34"/>
      <c r="V22" s="34"/>
      <c r="W22" s="34"/>
      <c r="X22" s="34"/>
      <c r="Y22" s="34"/>
      <c r="Z22" s="34"/>
      <c r="AA22" s="104">
        <f>Tabelle1!AJ22</f>
        <v>1500</v>
      </c>
      <c r="AB22" s="35"/>
      <c r="AC22" s="38">
        <f>Tabelle1!AL22</f>
        <v>60302359</v>
      </c>
      <c r="AD22" s="25" t="s">
        <v>29</v>
      </c>
      <c r="AE22" s="25" t="s">
        <v>29</v>
      </c>
      <c r="AF22" s="25" t="s">
        <v>29</v>
      </c>
      <c r="AG22" s="25" t="s">
        <v>29</v>
      </c>
      <c r="AH22" s="26">
        <f>Tabelle1!AQ22</f>
        <v>5.143055555555556</v>
      </c>
      <c r="AI22" s="25"/>
      <c r="AJ22" s="25"/>
      <c r="AK22" s="27"/>
    </row>
    <row r="23" spans="20:37" ht="15">
      <c r="T23" s="33" t="str">
        <f>Tabelle1!AC23</f>
        <v>TRILOCK 6082-</v>
      </c>
      <c r="U23" s="34"/>
      <c r="V23" s="34"/>
      <c r="W23" s="34"/>
      <c r="X23" s="34"/>
      <c r="Y23" s="34"/>
      <c r="Z23" s="34"/>
      <c r="AA23" s="104">
        <f>Tabelle1!AJ23</f>
        <v>2000</v>
      </c>
      <c r="AB23" s="35"/>
      <c r="AC23" s="38">
        <f>Tabelle1!AL23</f>
        <v>60302360</v>
      </c>
      <c r="AD23" s="25" t="s">
        <v>29</v>
      </c>
      <c r="AE23" s="25" t="s">
        <v>29</v>
      </c>
      <c r="AF23" s="25" t="s">
        <v>29</v>
      </c>
      <c r="AG23" s="25" t="s">
        <v>29</v>
      </c>
      <c r="AH23" s="26">
        <f>Tabelle1!AQ23</f>
        <v>6.022222222222222</v>
      </c>
      <c r="AI23" s="25"/>
      <c r="AJ23" s="25"/>
      <c r="AK23" s="27"/>
    </row>
    <row r="24" spans="20:37" ht="15">
      <c r="T24" s="33" t="str">
        <f>Tabelle1!AC24</f>
        <v>TRILOCK 6082-</v>
      </c>
      <c r="U24" s="34"/>
      <c r="V24" s="34"/>
      <c r="W24" s="34"/>
      <c r="X24" s="34"/>
      <c r="Y24" s="34"/>
      <c r="Z24" s="34"/>
      <c r="AA24" s="104">
        <f>Tabelle1!AJ24</f>
        <v>2500</v>
      </c>
      <c r="AB24" s="35"/>
      <c r="AC24" s="38">
        <f>Tabelle1!AL24</f>
        <v>60302362</v>
      </c>
      <c r="AD24" s="25" t="s">
        <v>29</v>
      </c>
      <c r="AE24" s="25" t="s">
        <v>29</v>
      </c>
      <c r="AF24" s="25" t="s">
        <v>29</v>
      </c>
      <c r="AG24" s="25" t="s">
        <v>29</v>
      </c>
      <c r="AH24" s="26">
        <f>Tabelle1!AQ24</f>
        <v>7.780555555555555</v>
      </c>
      <c r="AI24" s="25"/>
      <c r="AJ24" s="25"/>
      <c r="AK24" s="27"/>
    </row>
    <row r="25" spans="20:37" ht="15">
      <c r="T25" s="33" t="str">
        <f>Tabelle1!AC25</f>
        <v>TRILOCK 6082-</v>
      </c>
      <c r="U25" s="34"/>
      <c r="V25" s="34"/>
      <c r="W25" s="34"/>
      <c r="X25" s="34"/>
      <c r="Y25" s="34"/>
      <c r="Z25" s="34"/>
      <c r="AA25" s="104">
        <f>Tabelle1!AJ25</f>
        <v>3000</v>
      </c>
      <c r="AB25" s="35"/>
      <c r="AC25" s="38">
        <f>Tabelle1!AL25</f>
        <v>60302364</v>
      </c>
      <c r="AD25" s="25" t="s">
        <v>29</v>
      </c>
      <c r="AE25" s="25" t="s">
        <v>29</v>
      </c>
      <c r="AF25" s="25" t="s">
        <v>29</v>
      </c>
      <c r="AG25" s="25" t="s">
        <v>29</v>
      </c>
      <c r="AH25" s="26">
        <f>Tabelle1!AQ25</f>
        <v>9.538888888888888</v>
      </c>
      <c r="AI25" s="25"/>
      <c r="AJ25" s="25"/>
      <c r="AK25" s="27"/>
    </row>
    <row r="26" spans="20:37" ht="15">
      <c r="T26" s="33" t="str">
        <f>Tabelle1!AC26</f>
        <v>TRILOCK 6082-</v>
      </c>
      <c r="U26" s="34"/>
      <c r="V26" s="34"/>
      <c r="W26" s="34"/>
      <c r="X26" s="34"/>
      <c r="Y26" s="34"/>
      <c r="Z26" s="34"/>
      <c r="AA26" s="104">
        <f>Tabelle1!AJ26</f>
        <v>3500</v>
      </c>
      <c r="AB26" s="35"/>
      <c r="AC26" s="38">
        <f>Tabelle1!AL26</f>
        <v>60302365</v>
      </c>
      <c r="AD26" s="25" t="s">
        <v>29</v>
      </c>
      <c r="AE26" s="25" t="s">
        <v>29</v>
      </c>
      <c r="AF26" s="25" t="s">
        <v>29</v>
      </c>
      <c r="AG26" s="25" t="s">
        <v>29</v>
      </c>
      <c r="AH26" s="26">
        <f>Tabelle1!AQ26</f>
        <v>11.297222222222222</v>
      </c>
      <c r="AI26" s="25"/>
      <c r="AJ26" s="25"/>
      <c r="AK26" s="27"/>
    </row>
    <row r="27" spans="5:37" ht="15">
      <c r="E27" s="5" t="s">
        <v>73</v>
      </c>
      <c r="T27" s="33" t="str">
        <f>Tabelle1!AC27</f>
        <v>TRILOCK 6082-</v>
      </c>
      <c r="U27" s="34"/>
      <c r="V27" s="34"/>
      <c r="W27" s="34"/>
      <c r="X27" s="34"/>
      <c r="Y27" s="34"/>
      <c r="Z27" s="34"/>
      <c r="AA27" s="104">
        <f>Tabelle1!AJ27</f>
        <v>4000</v>
      </c>
      <c r="AB27" s="35"/>
      <c r="AC27" s="38">
        <f>Tabelle1!AL27</f>
        <v>60302366</v>
      </c>
      <c r="AD27" s="25" t="s">
        <v>29</v>
      </c>
      <c r="AE27" s="25" t="s">
        <v>29</v>
      </c>
      <c r="AF27" s="25" t="s">
        <v>29</v>
      </c>
      <c r="AG27" s="25" t="s">
        <v>29</v>
      </c>
      <c r="AH27" s="26">
        <f>Tabelle1!AQ27</f>
        <v>13.055555555555555</v>
      </c>
      <c r="AI27" s="25"/>
      <c r="AJ27" s="25"/>
      <c r="AK27" s="27"/>
    </row>
    <row r="28" spans="20:37" ht="15">
      <c r="T28" s="33" t="str">
        <f>Tabelle1!AC28</f>
        <v>TRILOCK 6082-</v>
      </c>
      <c r="U28" s="34"/>
      <c r="V28" s="34"/>
      <c r="W28" s="34"/>
      <c r="X28" s="34"/>
      <c r="Y28" s="34"/>
      <c r="Z28" s="34"/>
      <c r="AA28" s="104">
        <f>Tabelle1!AJ28</f>
        <v>4500</v>
      </c>
      <c r="AB28" s="35"/>
      <c r="AC28" s="38">
        <f>Tabelle1!AL28</f>
        <v>60302367</v>
      </c>
      <c r="AD28" s="25" t="s">
        <v>29</v>
      </c>
      <c r="AE28" s="25" t="s">
        <v>29</v>
      </c>
      <c r="AF28" s="25" t="s">
        <v>29</v>
      </c>
      <c r="AG28" s="25" t="s">
        <v>29</v>
      </c>
      <c r="AH28" s="26">
        <f>Tabelle1!AQ28</f>
        <v>14.813888888888888</v>
      </c>
      <c r="AI28" s="25"/>
      <c r="AJ28" s="25"/>
      <c r="AK28" s="27"/>
    </row>
    <row r="29" spans="20:37" ht="15.75" thickBot="1">
      <c r="T29" s="106" t="str">
        <f>Tabelle1!AC29</f>
        <v>TRILOCK 6082-</v>
      </c>
      <c r="U29" s="107"/>
      <c r="V29" s="107"/>
      <c r="W29" s="107"/>
      <c r="X29" s="107"/>
      <c r="Y29" s="107"/>
      <c r="Z29" s="107"/>
      <c r="AA29" s="108">
        <f>Tabelle1!AJ29</f>
        <v>5000</v>
      </c>
      <c r="AB29" s="109"/>
      <c r="AC29" s="93">
        <f>Tabelle1!AL29</f>
        <v>60302368</v>
      </c>
      <c r="AD29" s="49" t="s">
        <v>29</v>
      </c>
      <c r="AE29" s="49" t="s">
        <v>29</v>
      </c>
      <c r="AF29" s="49" t="s">
        <v>29</v>
      </c>
      <c r="AG29" s="49" t="s">
        <v>29</v>
      </c>
      <c r="AH29" s="57">
        <f>Tabelle1!AQ29</f>
        <v>16.572222222222223</v>
      </c>
      <c r="AI29" s="49"/>
      <c r="AJ29" s="49"/>
      <c r="AK29" s="65"/>
    </row>
    <row r="30" s="9" customFormat="1" ht="15">
      <c r="A30" s="2" t="s">
        <v>48</v>
      </c>
    </row>
    <row r="31" spans="1:8" s="9" customFormat="1" ht="15">
      <c r="A31" s="88" t="s">
        <v>49</v>
      </c>
      <c r="B31" s="88"/>
      <c r="C31" s="88"/>
      <c r="D31" s="88"/>
      <c r="E31" s="88"/>
      <c r="F31" s="88"/>
      <c r="G31" s="88"/>
      <c r="H31" s="90" t="str">
        <f>Tabelle1!H33</f>
        <v>EN-AW 6082 T6 (AlSi1MgMn)</v>
      </c>
    </row>
    <row r="32" spans="1:12" s="9" customFormat="1" ht="15">
      <c r="A32" s="88" t="s">
        <v>50</v>
      </c>
      <c r="B32" s="88"/>
      <c r="C32" s="88"/>
      <c r="D32" s="88"/>
      <c r="E32" s="88"/>
      <c r="F32" s="88"/>
      <c r="G32" s="88"/>
      <c r="H32" s="91">
        <f>Tabelle1!H34</f>
        <v>50</v>
      </c>
      <c r="I32" s="91" t="str">
        <f>Tabelle1!I34</f>
        <v>x</v>
      </c>
      <c r="J32" s="91">
        <f>Tabelle1!J34</f>
        <v>2</v>
      </c>
      <c r="K32" s="89" t="str">
        <f>Tabelle1!M34</f>
        <v>mm</v>
      </c>
      <c r="L32" s="89"/>
    </row>
    <row r="33" spans="1:12" s="9" customFormat="1" ht="15">
      <c r="A33" s="88" t="s">
        <v>51</v>
      </c>
      <c r="B33" s="88"/>
      <c r="C33" s="88"/>
      <c r="D33" s="88"/>
      <c r="E33" s="88"/>
      <c r="F33" s="88"/>
      <c r="G33" s="88"/>
      <c r="H33" s="91">
        <f>Tabelle1!H35</f>
        <v>16</v>
      </c>
      <c r="I33" s="91" t="str">
        <f>Tabelle1!I35</f>
        <v>x</v>
      </c>
      <c r="J33" s="91">
        <f>Tabelle1!J35</f>
        <v>2</v>
      </c>
      <c r="K33" s="89" t="str">
        <f>Tabelle1!M35</f>
        <v>mm</v>
      </c>
      <c r="L33" s="89"/>
    </row>
    <row r="34" spans="1:8" s="9" customFormat="1" ht="15">
      <c r="A34" s="88" t="s">
        <v>52</v>
      </c>
      <c r="B34" s="88"/>
      <c r="C34" s="88"/>
      <c r="D34" s="88"/>
      <c r="E34" s="88"/>
      <c r="F34" s="88"/>
      <c r="G34" s="88"/>
      <c r="H34" s="90" t="str">
        <f>IF(MID(K3,1,1)="4","4x connecting cone, 8x pivot, 8x pin",IF(MID(K3,1,1)="3","3x connecting cone, 6x pivot, 6x pin",IF(MID(K3,1,1)="2","2x connecting cone, 4x pivot, 4x pin","1x connecting cone, 2x pivot, 2x pin")))</f>
        <v>3x connecting cone, 6x pivot, 6x pin</v>
      </c>
    </row>
    <row r="35" spans="1:11" s="9" customFormat="1" ht="15">
      <c r="A35" s="88" t="s">
        <v>53</v>
      </c>
      <c r="B35" s="88"/>
      <c r="C35" s="88"/>
      <c r="D35" s="88"/>
      <c r="E35" s="88"/>
      <c r="F35" s="88"/>
      <c r="G35" s="88"/>
      <c r="H35" s="92">
        <f>Tabelle1!H37</f>
        <v>60301895</v>
      </c>
      <c r="I35" s="92"/>
      <c r="J35" s="92"/>
      <c r="K35" s="92"/>
    </row>
    <row r="36" ht="15.75" thickBot="1"/>
    <row r="37" spans="1:25" ht="15">
      <c r="A37" s="46" t="str">
        <f>CONCATENATE("Load tabelle ",K1,":")</f>
        <v>Load tabelle TRILOCK 6082:</v>
      </c>
      <c r="B37" s="47"/>
      <c r="C37" s="47"/>
      <c r="D37" s="47"/>
      <c r="E37" s="47"/>
      <c r="F37" s="47"/>
      <c r="G37" s="47"/>
      <c r="H37" s="47"/>
      <c r="I37" s="47"/>
      <c r="J37" s="47"/>
      <c r="K37" s="47"/>
      <c r="L37" s="47"/>
      <c r="M37" s="47"/>
      <c r="N37" s="47"/>
      <c r="O37" s="47"/>
      <c r="P37" s="47"/>
      <c r="Q37" s="47"/>
      <c r="R37" s="47"/>
      <c r="S37" s="47"/>
      <c r="T37" s="47"/>
      <c r="U37" s="47"/>
      <c r="V37" s="47"/>
      <c r="W37" s="47"/>
      <c r="X37" s="47"/>
      <c r="Y37" s="48"/>
    </row>
    <row r="38" spans="1:25" ht="15">
      <c r="A38" s="59" t="s">
        <v>58</v>
      </c>
      <c r="B38" s="25"/>
      <c r="C38" s="25"/>
      <c r="D38" s="25"/>
      <c r="E38" s="25"/>
      <c r="F38" s="25" t="s">
        <v>59</v>
      </c>
      <c r="G38" s="25"/>
      <c r="H38" s="25"/>
      <c r="I38" s="25"/>
      <c r="J38" s="25"/>
      <c r="K38" s="25" t="s">
        <v>60</v>
      </c>
      <c r="L38" s="25"/>
      <c r="M38" s="25"/>
      <c r="N38" s="25"/>
      <c r="O38" s="25"/>
      <c r="P38" s="25" t="s">
        <v>61</v>
      </c>
      <c r="Q38" s="25"/>
      <c r="R38" s="25"/>
      <c r="S38" s="25"/>
      <c r="T38" s="25"/>
      <c r="U38" s="25" t="s">
        <v>60</v>
      </c>
      <c r="V38" s="25"/>
      <c r="W38" s="25"/>
      <c r="X38" s="25"/>
      <c r="Y38" s="27"/>
    </row>
    <row r="39" spans="1:25" ht="15">
      <c r="A39" s="59" t="s">
        <v>17</v>
      </c>
      <c r="B39" s="25"/>
      <c r="C39" s="25"/>
      <c r="D39" s="25"/>
      <c r="E39" s="25"/>
      <c r="F39" s="25" t="s">
        <v>3</v>
      </c>
      <c r="G39" s="25"/>
      <c r="H39" s="25"/>
      <c r="I39" s="25"/>
      <c r="J39" s="25"/>
      <c r="K39" s="25" t="s">
        <v>18</v>
      </c>
      <c r="L39" s="25"/>
      <c r="M39" s="25"/>
      <c r="N39" s="25"/>
      <c r="O39" s="25"/>
      <c r="P39" s="25" t="s">
        <v>19</v>
      </c>
      <c r="Q39" s="25"/>
      <c r="R39" s="25"/>
      <c r="S39" s="25"/>
      <c r="T39" s="25"/>
      <c r="U39" s="25" t="s">
        <v>18</v>
      </c>
      <c r="V39" s="25"/>
      <c r="W39" s="25"/>
      <c r="X39" s="25"/>
      <c r="Y39" s="27"/>
    </row>
    <row r="40" spans="1:25" ht="15">
      <c r="A40" s="59">
        <f>Tabelle1!A42</f>
        <v>2</v>
      </c>
      <c r="B40" s="25"/>
      <c r="C40" s="25"/>
      <c r="D40" s="25"/>
      <c r="E40" s="25"/>
      <c r="F40" s="60">
        <f>Tabelle1!F42</f>
        <v>717.6350662589194</v>
      </c>
      <c r="G40" s="60"/>
      <c r="H40" s="60"/>
      <c r="I40" s="60"/>
      <c r="J40" s="60"/>
      <c r="K40" s="26">
        <f>Tabelle1!M42</f>
        <v>2.23</v>
      </c>
      <c r="L40" s="26"/>
      <c r="M40" s="26"/>
      <c r="N40" s="26"/>
      <c r="O40" s="26"/>
      <c r="P40" s="60">
        <f>Tabelle1!R42</f>
        <v>717.6350662589194</v>
      </c>
      <c r="Q40" s="60"/>
      <c r="R40" s="60"/>
      <c r="S40" s="60"/>
      <c r="T40" s="60"/>
      <c r="U40" s="26">
        <f>Tabelle1!Y42</f>
        <v>2.78</v>
      </c>
      <c r="V40" s="26"/>
      <c r="W40" s="26"/>
      <c r="X40" s="26"/>
      <c r="Y40" s="64"/>
    </row>
    <row r="41" spans="1:25" ht="15">
      <c r="A41" s="59">
        <f>Tabelle1!A43</f>
        <v>4</v>
      </c>
      <c r="B41" s="25"/>
      <c r="C41" s="25"/>
      <c r="D41" s="25"/>
      <c r="E41" s="25"/>
      <c r="F41" s="60">
        <f>Tabelle1!F43</f>
        <v>358.8175331294597</v>
      </c>
      <c r="G41" s="60"/>
      <c r="H41" s="60"/>
      <c r="I41" s="60"/>
      <c r="J41" s="60"/>
      <c r="K41" s="26">
        <f>Tabelle1!M43</f>
        <v>8.9</v>
      </c>
      <c r="L41" s="26"/>
      <c r="M41" s="26"/>
      <c r="N41" s="26"/>
      <c r="O41" s="26"/>
      <c r="P41" s="60">
        <f>Tabelle1!R43</f>
        <v>179.40876656472986</v>
      </c>
      <c r="Q41" s="60"/>
      <c r="R41" s="60"/>
      <c r="S41" s="60"/>
      <c r="T41" s="60"/>
      <c r="U41" s="26">
        <f>Tabelle1!Y43</f>
        <v>11.13</v>
      </c>
      <c r="V41" s="26"/>
      <c r="W41" s="26"/>
      <c r="X41" s="26"/>
      <c r="Y41" s="64"/>
    </row>
    <row r="42" spans="1:25" ht="15">
      <c r="A42" s="59">
        <f>Tabelle1!A44</f>
        <v>6</v>
      </c>
      <c r="B42" s="25"/>
      <c r="C42" s="25"/>
      <c r="D42" s="25"/>
      <c r="E42" s="25"/>
      <c r="F42" s="60">
        <f>Tabelle1!F44</f>
        <v>239.55147808358817</v>
      </c>
      <c r="G42" s="60"/>
      <c r="H42" s="60"/>
      <c r="I42" s="60"/>
      <c r="J42" s="60"/>
      <c r="K42" s="26">
        <f>Tabelle1!M44</f>
        <v>20.03</v>
      </c>
      <c r="L42" s="26"/>
      <c r="M42" s="26"/>
      <c r="N42" s="26"/>
      <c r="O42" s="26"/>
      <c r="P42" s="60">
        <f>Tabelle1!R44</f>
        <v>79.51070336391437</v>
      </c>
      <c r="Q42" s="60"/>
      <c r="R42" s="60"/>
      <c r="S42" s="60"/>
      <c r="T42" s="60"/>
      <c r="U42" s="26">
        <f>Tabelle1!Y44</f>
        <v>25.03</v>
      </c>
      <c r="V42" s="26"/>
      <c r="W42" s="26"/>
      <c r="X42" s="26"/>
      <c r="Y42" s="64"/>
    </row>
    <row r="43" spans="1:25" ht="15">
      <c r="A43" s="59">
        <f>Tabelle1!A45</f>
        <v>8</v>
      </c>
      <c r="B43" s="25"/>
      <c r="C43" s="25"/>
      <c r="D43" s="25"/>
      <c r="E43" s="25"/>
      <c r="F43" s="60">
        <f>Tabelle1!F45</f>
        <v>179.40876656472986</v>
      </c>
      <c r="G43" s="60"/>
      <c r="H43" s="60"/>
      <c r="I43" s="60"/>
      <c r="J43" s="60"/>
      <c r="K43" s="26">
        <f>Tabelle1!M45</f>
        <v>35.6</v>
      </c>
      <c r="L43" s="26"/>
      <c r="M43" s="26"/>
      <c r="N43" s="26"/>
      <c r="O43" s="26"/>
      <c r="P43" s="60">
        <f>Tabelle1!R45</f>
        <v>44.852191641182465</v>
      </c>
      <c r="Q43" s="60"/>
      <c r="R43" s="60"/>
      <c r="S43" s="60"/>
      <c r="T43" s="60"/>
      <c r="U43" s="26">
        <f>Tabelle1!Y45</f>
        <v>44.5</v>
      </c>
      <c r="V43" s="26"/>
      <c r="W43" s="26"/>
      <c r="X43" s="26"/>
      <c r="Y43" s="64"/>
    </row>
    <row r="44" spans="1:25" ht="15">
      <c r="A44" s="59">
        <f>Tabelle1!A46</f>
        <v>10</v>
      </c>
      <c r="B44" s="25"/>
      <c r="C44" s="25"/>
      <c r="D44" s="25"/>
      <c r="E44" s="25"/>
      <c r="F44" s="60">
        <f>Tabelle1!F46</f>
        <v>143.7308868501529</v>
      </c>
      <c r="G44" s="60"/>
      <c r="H44" s="60"/>
      <c r="I44" s="60"/>
      <c r="J44" s="60"/>
      <c r="K44" s="26">
        <f>Tabelle1!M46</f>
        <v>55.63</v>
      </c>
      <c r="L44" s="26"/>
      <c r="M44" s="26"/>
      <c r="N44" s="26"/>
      <c r="O44" s="26"/>
      <c r="P44" s="60">
        <f>Tabelle1!R46</f>
        <v>28.54230377166157</v>
      </c>
      <c r="Q44" s="60"/>
      <c r="R44" s="60"/>
      <c r="S44" s="60"/>
      <c r="T44" s="60"/>
      <c r="U44" s="26">
        <f>Tabelle1!Y46</f>
        <v>69.53</v>
      </c>
      <c r="V44" s="26"/>
      <c r="W44" s="26"/>
      <c r="X44" s="26"/>
      <c r="Y44" s="64"/>
    </row>
    <row r="45" spans="1:25" ht="15">
      <c r="A45" s="59">
        <f>Tabelle1!A47</f>
        <v>12</v>
      </c>
      <c r="B45" s="25"/>
      <c r="C45" s="25"/>
      <c r="D45" s="25"/>
      <c r="E45" s="25"/>
      <c r="F45" s="60">
        <f>Tabelle1!F47</f>
        <v>119.26605504587155</v>
      </c>
      <c r="G45" s="60"/>
      <c r="H45" s="60"/>
      <c r="I45" s="60"/>
      <c r="J45" s="60"/>
      <c r="K45" s="26">
        <f>Tabelle1!M47</f>
        <v>80.1</v>
      </c>
      <c r="L45" s="26"/>
      <c r="M45" s="26"/>
      <c r="N45" s="26"/>
      <c r="O45" s="26"/>
      <c r="P45" s="60">
        <f>Tabelle1!R47</f>
        <v>20.387359836901123</v>
      </c>
      <c r="Q45" s="60"/>
      <c r="R45" s="60"/>
      <c r="S45" s="60"/>
      <c r="T45" s="60"/>
      <c r="U45" s="26">
        <f>Tabelle1!Y47</f>
        <v>100.13</v>
      </c>
      <c r="V45" s="26"/>
      <c r="W45" s="26"/>
      <c r="X45" s="26"/>
      <c r="Y45" s="64"/>
    </row>
    <row r="46" spans="1:25" ht="15">
      <c r="A46" s="59">
        <f>Tabelle1!A48</f>
        <v>14</v>
      </c>
      <c r="B46" s="25"/>
      <c r="C46" s="25"/>
      <c r="D46" s="25"/>
      <c r="E46" s="25"/>
      <c r="F46" s="60">
        <f>Tabelle1!F48</f>
        <v>102.95616717635066</v>
      </c>
      <c r="G46" s="60"/>
      <c r="H46" s="60"/>
      <c r="I46" s="60"/>
      <c r="J46" s="60"/>
      <c r="K46" s="26">
        <f>Tabelle1!M48</f>
        <v>109.03</v>
      </c>
      <c r="L46" s="26"/>
      <c r="M46" s="26"/>
      <c r="N46" s="26"/>
      <c r="O46" s="26"/>
      <c r="P46" s="60">
        <f>Tabelle1!R48</f>
        <v>14.271151885830784</v>
      </c>
      <c r="Q46" s="60"/>
      <c r="R46" s="60"/>
      <c r="S46" s="60"/>
      <c r="T46" s="60"/>
      <c r="U46" s="26">
        <f>Tabelle1!Y48</f>
        <v>136.29</v>
      </c>
      <c r="V46" s="26"/>
      <c r="W46" s="26"/>
      <c r="X46" s="26"/>
      <c r="Y46" s="64"/>
    </row>
    <row r="47" spans="1:25" ht="15.75" thickBot="1">
      <c r="A47" s="52">
        <f>Tabelle1!A49</f>
        <v>16</v>
      </c>
      <c r="B47" s="49"/>
      <c r="C47" s="49"/>
      <c r="D47" s="49"/>
      <c r="E47" s="49"/>
      <c r="F47" s="53">
        <f>Tabelle1!F49</f>
        <v>89.70438328236493</v>
      </c>
      <c r="G47" s="53"/>
      <c r="H47" s="53"/>
      <c r="I47" s="53"/>
      <c r="J47" s="53"/>
      <c r="K47" s="57">
        <f>Tabelle1!M49</f>
        <v>142.4</v>
      </c>
      <c r="L47" s="57"/>
      <c r="M47" s="57"/>
      <c r="N47" s="57"/>
      <c r="O47" s="57"/>
      <c r="P47" s="53">
        <f>Tabelle1!R49</f>
        <v>11.213047910295616</v>
      </c>
      <c r="Q47" s="53"/>
      <c r="R47" s="53"/>
      <c r="S47" s="53"/>
      <c r="T47" s="53"/>
      <c r="U47" s="57">
        <f>Tabelle1!Y49</f>
        <v>178.01</v>
      </c>
      <c r="V47" s="57"/>
      <c r="W47" s="57"/>
      <c r="X47" s="57"/>
      <c r="Y47" s="58"/>
    </row>
    <row r="48" spans="1:25" ht="15" hidden="1">
      <c r="A48" s="45">
        <f>Tabelle1!A50</f>
        <v>0</v>
      </c>
      <c r="B48" s="45"/>
      <c r="C48" s="45"/>
      <c r="D48" s="45"/>
      <c r="E48" s="45"/>
      <c r="F48" s="82">
        <f>Tabelle1!F50</f>
        <v>0</v>
      </c>
      <c r="G48" s="82"/>
      <c r="H48" s="82"/>
      <c r="I48" s="82"/>
      <c r="J48" s="82"/>
      <c r="K48" s="83">
        <f>Tabelle1!M50</f>
        <v>0</v>
      </c>
      <c r="L48" s="83"/>
      <c r="M48" s="83"/>
      <c r="N48" s="83"/>
      <c r="O48" s="83"/>
      <c r="P48" s="82">
        <f>Tabelle1!R50</f>
        <v>0</v>
      </c>
      <c r="Q48" s="82"/>
      <c r="R48" s="82"/>
      <c r="S48" s="82"/>
      <c r="T48" s="82"/>
      <c r="U48" s="83">
        <f>Tabelle1!Y50</f>
        <v>0</v>
      </c>
      <c r="V48" s="83"/>
      <c r="W48" s="83"/>
      <c r="X48" s="83"/>
      <c r="Y48" s="83"/>
    </row>
    <row r="49" spans="1:25" ht="15" hidden="1">
      <c r="A49" s="45">
        <f>Tabelle1!A51</f>
        <v>0</v>
      </c>
      <c r="B49" s="45"/>
      <c r="C49" s="45"/>
      <c r="D49" s="45"/>
      <c r="E49" s="45"/>
      <c r="F49" s="82">
        <f>Tabelle1!F51</f>
        <v>0</v>
      </c>
      <c r="G49" s="82"/>
      <c r="H49" s="82"/>
      <c r="I49" s="82"/>
      <c r="J49" s="82"/>
      <c r="K49" s="83">
        <f>Tabelle1!M51</f>
        <v>0</v>
      </c>
      <c r="L49" s="83"/>
      <c r="M49" s="83"/>
      <c r="N49" s="83"/>
      <c r="O49" s="83"/>
      <c r="P49" s="82">
        <f>Tabelle1!R51</f>
        <v>0</v>
      </c>
      <c r="Q49" s="82"/>
      <c r="R49" s="82"/>
      <c r="S49" s="82"/>
      <c r="T49" s="82"/>
      <c r="U49" s="83">
        <f>Tabelle1!Y51</f>
        <v>0</v>
      </c>
      <c r="V49" s="83"/>
      <c r="W49" s="83"/>
      <c r="X49" s="83"/>
      <c r="Y49" s="83"/>
    </row>
    <row r="51" spans="1:12" ht="15">
      <c r="A51" s="2" t="s">
        <v>62</v>
      </c>
      <c r="B51" s="9"/>
      <c r="C51" s="9"/>
      <c r="D51" s="9"/>
      <c r="E51" s="9"/>
      <c r="F51" s="9"/>
      <c r="G51" s="9"/>
      <c r="H51" s="9"/>
      <c r="I51" s="86">
        <f>Tabelle1!I53</f>
        <v>16</v>
      </c>
      <c r="J51" s="86"/>
      <c r="K51" s="10" t="s">
        <v>63</v>
      </c>
      <c r="L51" s="10"/>
    </row>
    <row r="53" spans="1:38" ht="15" customHeight="1">
      <c r="A53" s="80" t="str">
        <f>CONCATENATE("The load capacities given in this load table are based on calculations in accordance with EUROCODE 9 and do not include the net weight of the product. This load table is valid only for linear segments of the cross beam system ALUTRUSS ",K1," ",K3,".")</f>
        <v>The load capacities given in this load table are based on calculations in accordance with EUROCODE 9 and do not include the net weight of the product. This load table is valid only for linear segments of the cross beam system ALUTRUSS TRILOCK 6082 3-Way Cross Beam.</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7"/>
      <c r="AL53" s="87"/>
    </row>
    <row r="54" spans="1:38" ht="1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7"/>
      <c r="AL54" s="87"/>
    </row>
    <row r="55" spans="1:38" ht="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7"/>
      <c r="AL55" s="87"/>
    </row>
    <row r="56" spans="1:38" ht="15" customHeight="1">
      <c r="A56" s="80" t="s">
        <v>64</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7"/>
      <c r="AL56" s="87"/>
    </row>
    <row r="57" spans="1:38" ht="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7"/>
      <c r="AL57" s="87"/>
    </row>
    <row r="58" spans="1:38" ht="15" customHeight="1">
      <c r="A58" s="80" t="s">
        <v>65</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7"/>
      <c r="AL58" s="87"/>
    </row>
    <row r="59" spans="1:38" ht="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7"/>
      <c r="AL59" s="87"/>
    </row>
    <row r="60" spans="1:38" ht="15" customHeight="1" hidden="1">
      <c r="A60" s="80" t="s">
        <v>67</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ht="15" customHeight="1">
      <c r="A61" s="80" t="s">
        <v>69</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ht="15">
      <c r="A62" s="50" t="s">
        <v>68</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38" ht="15" hidden="1">
      <c r="A63" s="50" t="s">
        <v>66</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38"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ht="15"/>
    <row r="70" ht="15">
      <c r="A70" s="1" t="s">
        <v>28</v>
      </c>
    </row>
    <row r="71" spans="1:4" ht="15">
      <c r="A71" s="44">
        <f>Tabelle1!A74</f>
        <v>43116</v>
      </c>
      <c r="B71" s="45"/>
      <c r="C71" s="45"/>
      <c r="D71" s="45"/>
    </row>
  </sheetData>
  <mergeCells count="162">
    <mergeCell ref="A58:AJ59"/>
    <mergeCell ref="A56:AJ57"/>
    <mergeCell ref="A53:AJ55"/>
    <mergeCell ref="A60:AL60"/>
    <mergeCell ref="A61:AL61"/>
    <mergeCell ref="A62:AL62"/>
    <mergeCell ref="A63:AL63"/>
    <mergeCell ref="I51:J51"/>
    <mergeCell ref="T9:AB9"/>
    <mergeCell ref="AC9:AG9"/>
    <mergeCell ref="AH9:AK9"/>
    <mergeCell ref="T10:Z10"/>
    <mergeCell ref="AA10:AB10"/>
    <mergeCell ref="AC10:AG10"/>
    <mergeCell ref="AH10:AK10"/>
    <mergeCell ref="T17:Z17"/>
    <mergeCell ref="AA17:AB17"/>
    <mergeCell ref="AC17:AG17"/>
    <mergeCell ref="AH17:AK17"/>
    <mergeCell ref="T21:Z21"/>
    <mergeCell ref="AA21:AB21"/>
    <mergeCell ref="AC21:AG21"/>
    <mergeCell ref="AH21:AK21"/>
    <mergeCell ref="T22:Z22"/>
    <mergeCell ref="K1:Z2"/>
    <mergeCell ref="K3:Z4"/>
    <mergeCell ref="T7:AK7"/>
    <mergeCell ref="T8:AB8"/>
    <mergeCell ref="AC8:AG8"/>
    <mergeCell ref="AH8:AK8"/>
    <mergeCell ref="T16:Z16"/>
    <mergeCell ref="AA16:AB16"/>
    <mergeCell ref="AC16:AG16"/>
    <mergeCell ref="AH16:AK16"/>
    <mergeCell ref="T12:Z12"/>
    <mergeCell ref="AA12:AB12"/>
    <mergeCell ref="AC12:AG12"/>
    <mergeCell ref="AH12:AK12"/>
    <mergeCell ref="T15:Z15"/>
    <mergeCell ref="AA15:AB15"/>
    <mergeCell ref="AC15:AG15"/>
    <mergeCell ref="AH15:AK15"/>
    <mergeCell ref="T11:Z11"/>
    <mergeCell ref="T13:Z13"/>
    <mergeCell ref="T14:Z14"/>
    <mergeCell ref="AA22:AB22"/>
    <mergeCell ref="AC22:AG22"/>
    <mergeCell ref="AH22:AK22"/>
    <mergeCell ref="T19:Z19"/>
    <mergeCell ref="AA19:AB19"/>
    <mergeCell ref="AC19:AG19"/>
    <mergeCell ref="AH19:AK19"/>
    <mergeCell ref="T20:Z20"/>
    <mergeCell ref="AA20:AB20"/>
    <mergeCell ref="AC20:AG20"/>
    <mergeCell ref="AH20:AK20"/>
    <mergeCell ref="T25:Z25"/>
    <mergeCell ref="AA25:AB25"/>
    <mergeCell ref="AC25:AG25"/>
    <mergeCell ref="AH25:AK25"/>
    <mergeCell ref="T26:Z26"/>
    <mergeCell ref="AA26:AB26"/>
    <mergeCell ref="AC26:AG26"/>
    <mergeCell ref="AH26:AK26"/>
    <mergeCell ref="T23:Z23"/>
    <mergeCell ref="AA23:AB23"/>
    <mergeCell ref="AC23:AG23"/>
    <mergeCell ref="AH23:AK23"/>
    <mergeCell ref="T24:Z24"/>
    <mergeCell ref="AA24:AB24"/>
    <mergeCell ref="AC24:AG24"/>
    <mergeCell ref="AH24:AK24"/>
    <mergeCell ref="T29:Z29"/>
    <mergeCell ref="AA29:AB29"/>
    <mergeCell ref="AC29:AG29"/>
    <mergeCell ref="AH29:AK29"/>
    <mergeCell ref="K32:L32"/>
    <mergeCell ref="T27:Z27"/>
    <mergeCell ref="AA27:AB27"/>
    <mergeCell ref="AC27:AG27"/>
    <mergeCell ref="AH27:AK27"/>
    <mergeCell ref="T28:Z28"/>
    <mergeCell ref="AA28:AB28"/>
    <mergeCell ref="AC28:AG28"/>
    <mergeCell ref="AH28:AK28"/>
    <mergeCell ref="P38:T38"/>
    <mergeCell ref="U38:Y38"/>
    <mergeCell ref="A39:E39"/>
    <mergeCell ref="F39:J39"/>
    <mergeCell ref="K39:O39"/>
    <mergeCell ref="P39:T39"/>
    <mergeCell ref="U39:Y39"/>
    <mergeCell ref="K33:L33"/>
    <mergeCell ref="H35:K35"/>
    <mergeCell ref="A38:E38"/>
    <mergeCell ref="F38:J38"/>
    <mergeCell ref="K38:O38"/>
    <mergeCell ref="A40:E40"/>
    <mergeCell ref="F40:J40"/>
    <mergeCell ref="K40:O40"/>
    <mergeCell ref="P40:T40"/>
    <mergeCell ref="U40:Y40"/>
    <mergeCell ref="A41:E41"/>
    <mergeCell ref="F41:J41"/>
    <mergeCell ref="K41:O41"/>
    <mergeCell ref="P41:T41"/>
    <mergeCell ref="U41:Y41"/>
    <mergeCell ref="K44:O44"/>
    <mergeCell ref="P44:T44"/>
    <mergeCell ref="U44:Y44"/>
    <mergeCell ref="A45:E45"/>
    <mergeCell ref="F45:J45"/>
    <mergeCell ref="K45:O45"/>
    <mergeCell ref="P45:T45"/>
    <mergeCell ref="U45:Y45"/>
    <mergeCell ref="A42:E42"/>
    <mergeCell ref="F42:J42"/>
    <mergeCell ref="K42:O42"/>
    <mergeCell ref="P42:T42"/>
    <mergeCell ref="U42:Y42"/>
    <mergeCell ref="A43:E43"/>
    <mergeCell ref="F43:J43"/>
    <mergeCell ref="K43:O43"/>
    <mergeCell ref="P43:T43"/>
    <mergeCell ref="U43:Y43"/>
    <mergeCell ref="A71:D71"/>
    <mergeCell ref="A37:Y37"/>
    <mergeCell ref="A48:E48"/>
    <mergeCell ref="F48:J48"/>
    <mergeCell ref="K48:O48"/>
    <mergeCell ref="P48:T48"/>
    <mergeCell ref="U48:Y48"/>
    <mergeCell ref="A49:E49"/>
    <mergeCell ref="F49:J49"/>
    <mergeCell ref="K49:O49"/>
    <mergeCell ref="P49:T49"/>
    <mergeCell ref="U49:Y49"/>
    <mergeCell ref="A46:E46"/>
    <mergeCell ref="F46:J46"/>
    <mergeCell ref="K46:O46"/>
    <mergeCell ref="P46:T46"/>
    <mergeCell ref="U46:Y46"/>
    <mergeCell ref="A47:E47"/>
    <mergeCell ref="F47:J47"/>
    <mergeCell ref="K47:O47"/>
    <mergeCell ref="P47:T47"/>
    <mergeCell ref="U47:Y47"/>
    <mergeCell ref="A44:E44"/>
    <mergeCell ref="F44:J44"/>
    <mergeCell ref="AH18:AK18"/>
    <mergeCell ref="AH14:AK14"/>
    <mergeCell ref="AH13:AK13"/>
    <mergeCell ref="AH11:AK11"/>
    <mergeCell ref="T18:Z18"/>
    <mergeCell ref="AA11:AB11"/>
    <mergeCell ref="AA13:AB13"/>
    <mergeCell ref="AA14:AB14"/>
    <mergeCell ref="AA18:AB18"/>
    <mergeCell ref="AC11:AG11"/>
    <mergeCell ref="AC13:AG13"/>
    <mergeCell ref="AC14:AG14"/>
    <mergeCell ref="AC18:AG18"/>
  </mergeCells>
  <printOptions/>
  <pageMargins left="0.7874015748031497" right="0.7874015748031497" top="0.7874015748031497" bottom="0.7874015748031497" header="0.31496062992125984" footer="0.31496062992125984"/>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QC Klaus Schuster</dc:creator>
  <cp:keywords/>
  <dc:description/>
  <cp:lastModifiedBy>QC Klaus Schuster</cp:lastModifiedBy>
  <cp:lastPrinted>2018-03-22T15:52:56Z</cp:lastPrinted>
  <dcterms:created xsi:type="dcterms:W3CDTF">2018-03-14T16:57:26Z</dcterms:created>
  <dcterms:modified xsi:type="dcterms:W3CDTF">2018-03-26T15:40:42Z</dcterms:modified>
  <cp:category/>
  <cp:version/>
  <cp:contentType/>
  <cp:contentStatus/>
</cp:coreProperties>
</file>